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-my.sharepoint.com/personal/mbessa_iadb_org/Documents/HUD/BR-L1497 - Vitória/DLP/Anexos Pós Negociação/"/>
    </mc:Choice>
  </mc:AlternateContent>
  <xr:revisionPtr revIDLastSave="0" documentId="8_{B39BBF7B-9745-41B9-AFAD-25C60F69D448}" xr6:coauthVersionLast="34" xr6:coauthVersionMax="34" xr10:uidLastSave="{00000000-0000-0000-0000-000000000000}"/>
  <bookViews>
    <workbookView xWindow="0" yWindow="0" windowWidth="16392" windowHeight="8196" tabRatio="500" activeTab="1" xr2:uid="{00000000-000D-0000-FFFF-FFFF00000000}"/>
  </bookViews>
  <sheets>
    <sheet name="Instruções" sheetId="1" r:id="rId1"/>
    <sheet name="Detalhes Plano de Aquisições" sheetId="2" r:id="rId2"/>
    <sheet name="Sheet1" sheetId="3" state="hidden" r:id="rId3"/>
    <sheet name="Folha de Comentários" sheetId="4" r:id="rId4"/>
  </sheets>
  <definedNames>
    <definedName name="_xlnm._FilterDatabase" localSheetId="1">'Detalhes Plano de Aquisições'!$A$74:$T$107</definedName>
    <definedName name="capacitacao">'Detalhes Plano de Aquisições'!$E$157:$E$165</definedName>
  </definedName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7" i="2" l="1"/>
  <c r="H91" i="2"/>
  <c r="H100" i="2"/>
  <c r="H46" i="2"/>
  <c r="H67" i="2"/>
  <c r="H48" i="2"/>
  <c r="H45" i="2"/>
  <c r="H28" i="2"/>
  <c r="H27" i="2"/>
  <c r="H41" i="2"/>
  <c r="H40" i="2"/>
  <c r="H76" i="2"/>
  <c r="H88" i="2"/>
  <c r="H85" i="2"/>
  <c r="H51" i="2"/>
  <c r="H65" i="2"/>
  <c r="H50" i="2" l="1"/>
  <c r="H59" i="2"/>
  <c r="H18" i="2"/>
  <c r="H106" i="2"/>
  <c r="H105" i="2"/>
  <c r="H36" i="2"/>
  <c r="H66" i="2" l="1"/>
  <c r="H103" i="2" l="1"/>
  <c r="H49" i="2"/>
  <c r="H68" i="2"/>
  <c r="H98" i="2"/>
  <c r="G117" i="2"/>
  <c r="G116" i="2"/>
  <c r="H96" i="2"/>
  <c r="H64" i="2"/>
  <c r="G115" i="2"/>
  <c r="H42" i="2"/>
  <c r="H43" i="2"/>
  <c r="H102" i="2"/>
  <c r="H44" i="2"/>
  <c r="H69" i="2"/>
  <c r="H37" i="2"/>
  <c r="H63" i="2"/>
  <c r="H75" i="2"/>
  <c r="H60" i="2"/>
  <c r="H61" i="2"/>
  <c r="H101" i="2"/>
  <c r="H58" i="2"/>
  <c r="H38" i="2"/>
  <c r="H39" i="2"/>
  <c r="H52" i="2" l="1"/>
  <c r="H26" i="2"/>
  <c r="H25" i="2"/>
  <c r="H23" i="2"/>
  <c r="H30" i="2"/>
  <c r="H17" i="2"/>
  <c r="H140" i="2" l="1"/>
  <c r="H130" i="2"/>
  <c r="G114" i="2"/>
  <c r="H104" i="2"/>
  <c r="H99" i="2"/>
  <c r="H97" i="2"/>
  <c r="H95" i="2"/>
  <c r="H94" i="2"/>
  <c r="H93" i="2"/>
  <c r="H92" i="2"/>
  <c r="H90" i="2"/>
  <c r="H89" i="2"/>
  <c r="H87" i="2"/>
  <c r="H86" i="2"/>
  <c r="H84" i="2"/>
  <c r="H83" i="2"/>
  <c r="H82" i="2"/>
  <c r="H81" i="2"/>
  <c r="H80" i="2"/>
  <c r="H79" i="2"/>
  <c r="H78" i="2"/>
  <c r="H77" i="2"/>
  <c r="H62" i="2"/>
  <c r="H57" i="2"/>
  <c r="H29" i="2"/>
  <c r="H24" i="2"/>
  <c r="H22" i="2"/>
  <c r="H21" i="2"/>
  <c r="H20" i="2"/>
  <c r="H19" i="2"/>
  <c r="H70" i="2" l="1"/>
  <c r="H107" i="2"/>
  <c r="G120" i="2"/>
  <c r="H31" i="2"/>
</calcChain>
</file>

<file path=xl/sharedStrings.xml><?xml version="1.0" encoding="utf-8"?>
<sst xmlns="http://schemas.openxmlformats.org/spreadsheetml/2006/main" count="693" uniqueCount="236">
  <si>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</si>
  <si>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 xml:space="preserve">Instruções Gerais </t>
  </si>
  <si>
    <t>Pregão Eletrônico/Ata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</si>
  <si>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</si>
  <si>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Processos com 100% de contrapartida</t>
  </si>
  <si>
    <t>(i) Colocar "Sistema Nacional" na coluna " Método" e  na coluna " Método de  Revisão". (ii) Indicar  "Contrapartida' e o método utilizado na coluna "Comentário"</t>
  </si>
  <si>
    <t xml:space="preserve">Instruções </t>
  </si>
  <si>
    <t>Categoria/ Componente</t>
  </si>
  <si>
    <t>Colocar o Nº de componente associado</t>
  </si>
  <si>
    <t>Objeto</t>
  </si>
  <si>
    <t>Objeto da licitação</t>
  </si>
  <si>
    <t>Selecionar no Menu Suspenso</t>
  </si>
  <si>
    <t>Revisão/Supervisão</t>
  </si>
  <si>
    <t>Sistema Nacional</t>
  </si>
  <si>
    <t>Ex-Post</t>
  </si>
  <si>
    <t>Ex-Ante</t>
  </si>
  <si>
    <t>Status</t>
  </si>
  <si>
    <t>Previsto</t>
  </si>
  <si>
    <t>Processo em Curso</t>
  </si>
  <si>
    <t>Nova Licitação</t>
  </si>
  <si>
    <t>Processo Cancelado</t>
  </si>
  <si>
    <t>Declaração de Aquisição Deserta</t>
  </si>
  <si>
    <t>Recusa de Propostas</t>
  </si>
  <si>
    <t>Contrato em Execução</t>
  </si>
  <si>
    <t>Contrato Concluido</t>
  </si>
  <si>
    <t>Categoria</t>
  </si>
  <si>
    <t>Selecionar no menu suspenso</t>
  </si>
  <si>
    <t xml:space="preserve">Métodos </t>
  </si>
  <si>
    <t>Consultoria Firmas e Capacitacão</t>
  </si>
  <si>
    <t>Seleção Baseada na Qualidade e Custo  (SBQC)</t>
  </si>
  <si>
    <t>Seleção Baseada na Qualidade  (SBQ)</t>
  </si>
  <si>
    <t>Seleção Baseada na Qualificação do Consultor (SQC)</t>
  </si>
  <si>
    <t>Contratação Direta (CD)</t>
  </si>
  <si>
    <t>Sistema Nacional (SN)</t>
  </si>
  <si>
    <t>Seleção Baseada no Menor Custo  (SBMC)</t>
  </si>
  <si>
    <t>Seleção Baseado em Orçamento Fixo (SBOF)</t>
  </si>
  <si>
    <t>Bens, Obras e Serviços</t>
  </si>
  <si>
    <t>Licitação Pública Internacional (LPI)</t>
  </si>
  <si>
    <t>Licitação Pública Nacional (LPN)</t>
  </si>
  <si>
    <t>Comparação de Preços (CP)</t>
  </si>
  <si>
    <t>Licitação  Limitada Internacional(LLI)</t>
  </si>
  <si>
    <t>Licitação Pública Internacional com Pré-qualificação</t>
  </si>
  <si>
    <t>Licitação Pública Internacional em 2 Etapas </t>
  </si>
  <si>
    <t>Licitação Pública Internacional por Lotes </t>
  </si>
  <si>
    <t>Licitação Pública Internacional sem Pré-qualificação</t>
  </si>
  <si>
    <t>Consultoria Individual</t>
  </si>
  <si>
    <t>Comparação de Qualificações (3 CV)</t>
  </si>
  <si>
    <t>Exemplos</t>
  </si>
  <si>
    <t>Metodos de Licitação N+A16acional</t>
  </si>
  <si>
    <t>Pregão Presencial</t>
  </si>
  <si>
    <t>Pregão Eletrônico</t>
  </si>
  <si>
    <t>Ata de Registro de Preços</t>
  </si>
  <si>
    <t>Concorrencia Publica Nacional</t>
  </si>
  <si>
    <t>Tomada de Preços</t>
  </si>
  <si>
    <t>Carta Convite</t>
  </si>
  <si>
    <t>Contratação Direta</t>
  </si>
  <si>
    <t>BRASIL</t>
  </si>
  <si>
    <t>Programa BR-L1497</t>
  </si>
  <si>
    <r>
      <rPr>
        <b/>
        <sz val="12"/>
        <color rgb="FF000000"/>
        <rFont val="Calibri"/>
        <family val="2"/>
        <charset val="1"/>
      </rPr>
      <t xml:space="preserve">Contrato de Empréstimo: </t>
    </r>
    <r>
      <rPr>
        <b/>
        <sz val="12"/>
        <color rgb="FFFF0000"/>
        <rFont val="Calibri"/>
        <family val="2"/>
        <charset val="1"/>
      </rPr>
      <t>pendente de aprovação em diretório</t>
    </r>
  </si>
  <si>
    <t xml:space="preserve">PLANO DE AQUISIÇÕES (PA) - 18 MESES </t>
  </si>
  <si>
    <r>
      <rPr>
        <b/>
        <sz val="12"/>
        <color rgb="FF000000"/>
        <rFont val="Calibri"/>
        <family val="2"/>
        <charset val="1"/>
      </rPr>
      <t xml:space="preserve">Atualizado em: </t>
    </r>
    <r>
      <rPr>
        <b/>
        <sz val="12"/>
        <color rgb="FFFF0000"/>
        <rFont val="Calibri"/>
        <family val="2"/>
        <charset val="1"/>
      </rPr>
      <t>02/05/2018</t>
    </r>
  </si>
  <si>
    <r>
      <rPr>
        <b/>
        <sz val="12"/>
        <color rgb="FF000000"/>
        <rFont val="Calibri"/>
        <family val="2"/>
        <charset val="1"/>
      </rPr>
      <t xml:space="preserve">Atualização Nº: </t>
    </r>
    <r>
      <rPr>
        <b/>
        <sz val="12"/>
        <color rgb="FFFF0000"/>
        <rFont val="Calibri"/>
        <family val="2"/>
        <charset val="1"/>
      </rPr>
      <t>00</t>
    </r>
  </si>
  <si>
    <r>
      <rPr>
        <b/>
        <sz val="12"/>
        <color rgb="FF000000"/>
        <rFont val="Calibri"/>
        <family val="2"/>
        <charset val="1"/>
      </rPr>
      <t xml:space="preserve">Atualizado por: </t>
    </r>
    <r>
      <rPr>
        <b/>
        <sz val="12"/>
        <color rgb="FFFF0000"/>
        <rFont val="Calibri"/>
        <family val="2"/>
        <charset val="1"/>
      </rPr>
      <t>[indicar]</t>
    </r>
  </si>
  <si>
    <t>Fernando Pacheco e Edwin Taschlian-Degras</t>
  </si>
  <si>
    <t>*: Campos Obrigatórios</t>
  </si>
  <si>
    <t>INFORMAÇÃO PARA PREENCHIMENTO INICIAL DO PLANO DE AQUISIÇÕES (EM CURSO E/OU ÚLTIMO APRESENTADO)</t>
  </si>
  <si>
    <t>OBRAS</t>
  </si>
  <si>
    <t>Unidade Executora*</t>
  </si>
  <si>
    <t>Objeto*</t>
  </si>
  <si>
    <t>Descrição Adicional</t>
  </si>
  <si>
    <r>
      <rPr>
        <sz val="12"/>
        <color rgb="FFFFFFFF"/>
        <rFont val="Calibri"/>
        <family val="2"/>
        <charset val="1"/>
      </rPr>
      <t xml:space="preserve">Método 
</t>
    </r>
    <r>
      <rPr>
        <i/>
        <sz val="12"/>
        <color rgb="FFFFFFFF"/>
        <rFont val="Calibri"/>
        <family val="2"/>
        <charset val="1"/>
      </rPr>
      <t>(Selecionar uma das Opções)</t>
    </r>
    <r>
      <rPr>
        <sz val="12"/>
        <color rgb="FFFFFFFF"/>
        <rFont val="Calibri"/>
        <family val="2"/>
        <charset val="1"/>
      </rPr>
      <t>*</t>
    </r>
  </si>
  <si>
    <t>Quantidade de Lotes</t>
  </si>
  <si>
    <t>Número do Processo</t>
  </si>
  <si>
    <t>Montante Estimado *</t>
  </si>
  <si>
    <t xml:space="preserve">Componente </t>
  </si>
  <si>
    <t>Método de Revisão (Selecionar uma das opções)*</t>
  </si>
  <si>
    <t>Datas Estimadas*</t>
  </si>
  <si>
    <t>Comentários - para Sistema Nacional incluir método de Seleção</t>
  </si>
  <si>
    <t>Número PRISM</t>
  </si>
  <si>
    <t>Montante Estimado em US$ X 1000</t>
  </si>
  <si>
    <t>Montante Estimado % BID</t>
  </si>
  <si>
    <t>Montante Estimado % Contrapartida</t>
  </si>
  <si>
    <t>Publicação do Anúncio/Convite</t>
  </si>
  <si>
    <t>Assinatura do Contrato</t>
  </si>
  <si>
    <t>Requalificação Urbana da Orla Noroeste</t>
  </si>
  <si>
    <t>Obra Fase 1A (1,16 km)</t>
  </si>
  <si>
    <t>Obra Fase 1B (4,04 km)</t>
  </si>
  <si>
    <t xml:space="preserve">Obra integração cicloviária </t>
  </si>
  <si>
    <t>Contenção de Encostas</t>
  </si>
  <si>
    <t>Obra de Modernização e Adequação do Palácio Municipal</t>
  </si>
  <si>
    <t>Obra de Restauração da Escola São Vicente de Paulo</t>
  </si>
  <si>
    <t>Total</t>
  </si>
  <si>
    <t>BENS</t>
  </si>
  <si>
    <t>Unidade Executora</t>
  </si>
  <si>
    <t xml:space="preserve">Montante Estimado </t>
  </si>
  <si>
    <t>Categoria de Investimento</t>
  </si>
  <si>
    <t>Método de Revisão (Selecionar uma das opções)</t>
  </si>
  <si>
    <t>Datas Estimadas</t>
  </si>
  <si>
    <t>Comentários - para Sistema Nacional incluir Método de Seleção</t>
  </si>
  <si>
    <t>pregão eletronico</t>
  </si>
  <si>
    <t>Implantação de brinquedos acessíveis</t>
  </si>
  <si>
    <t xml:space="preserve">Aparelhamento da Guarda Civil Municipal de Vitoria </t>
  </si>
  <si>
    <t>SERVIÇOS QUE NÃO SÃO DE CONSULTORIA</t>
  </si>
  <si>
    <t>Regularização Fundiária Região 7 (São Pedro)</t>
  </si>
  <si>
    <t>Programa de Monitoramento da Qualidade do Ar</t>
  </si>
  <si>
    <t>Formação Continuada de Servidores</t>
  </si>
  <si>
    <t>CONSULTORIAS FIRMAS</t>
  </si>
  <si>
    <t>Publicação  Manifestação de Interesse</t>
  </si>
  <si>
    <t>Plano de Redução dos Gases de Efeito Estufa (com inventário)</t>
  </si>
  <si>
    <t>Seleção Baseada na Qualidade e Custo (SBQC)</t>
  </si>
  <si>
    <t>Certificação SER de Restauração Ecológica</t>
  </si>
  <si>
    <t>Certificação EDGE do Palácio Municipal</t>
  </si>
  <si>
    <t>Atualização do Plano Diretor de Arborização de Vitória</t>
  </si>
  <si>
    <t>Seleção Baseada nas Qualificações do Consultor (SQC)</t>
  </si>
  <si>
    <t>Plano Diretor de Mudanças Climáticas</t>
  </si>
  <si>
    <t>Plano Diretor do Centro Histórico e  Estudo de Projeto Piloto</t>
  </si>
  <si>
    <t>Plano Diretor de Mobilidade Urbana de Vitória (consultoria)</t>
  </si>
  <si>
    <t>Estudo Funcional de Mobilidade do Centro (consultoria)</t>
  </si>
  <si>
    <t>Contratação de Projetos Para Obras Diversas (consultoria)</t>
  </si>
  <si>
    <t>Projeto Básico e Executivo de Modernização do Palácio Municipal</t>
  </si>
  <si>
    <t>Estudos e Projetos Urbanístico Nova Palestina – Resistência</t>
  </si>
  <si>
    <t xml:space="preserve">Projeto Básico e Executivo Orla Noroeste – Fase 1B e 2 </t>
  </si>
  <si>
    <t>Estudos complementares da DIA</t>
  </si>
  <si>
    <t>Plano de Manejo da EEMIL e do Parque Municipal Dom Luiz Gonzaga</t>
  </si>
  <si>
    <t>Programa de Comunicação Social - PCS</t>
  </si>
  <si>
    <t>Consultoria para desenvolvimento do CRAMSV</t>
  </si>
  <si>
    <t>Serviços para Ações de Proteção aos Direitos Humanos</t>
  </si>
  <si>
    <t>Auditoria Externa</t>
  </si>
  <si>
    <t>Consultoria para ações de direitos humanos</t>
  </si>
  <si>
    <t>Programa de Apoio a Atividades Produtivas na Orla Noroeste</t>
  </si>
  <si>
    <t>CONSULTORIAS INDIVIDUAIS</t>
  </si>
  <si>
    <t>Quantidade Estimada de Consultores</t>
  </si>
  <si>
    <t>Não Objeção aos  TDR da Atividade</t>
  </si>
  <si>
    <t>Assinatura Contrato</t>
  </si>
  <si>
    <t xml:space="preserve">Comparação de Qualificações (3 CV) </t>
  </si>
  <si>
    <t>Consultores para apoio da UGP (vários)</t>
  </si>
  <si>
    <t>CAPACITAÇÃO</t>
  </si>
  <si>
    <t xml:space="preserve"> Publicação  Manifestação de Interesse ou do Anúncio</t>
  </si>
  <si>
    <t>SUBPROJETOS</t>
  </si>
  <si>
    <t>Objeto da Transferência</t>
  </si>
  <si>
    <t>Quantidade Estimada de Subprojetos</t>
  </si>
  <si>
    <t>Comentários</t>
  </si>
  <si>
    <t>Assinatura do Contrato/ Convênio por Adjudicação dos Subprojetos</t>
  </si>
  <si>
    <t>Data de 
Transferência</t>
  </si>
  <si>
    <t>Método  de Revisão</t>
  </si>
  <si>
    <t>Contrato Concluído</t>
  </si>
  <si>
    <t>Consultoria Firmas</t>
  </si>
  <si>
    <t>Seleção Baseada na Qualidade (SBQ)</t>
  </si>
  <si>
    <t>Seleção Baseada no Menor Custo (SBMC) </t>
  </si>
  <si>
    <t>Seleção Baseada em Orçamento Fixo (SBOF)</t>
  </si>
  <si>
    <t>Licitação Limitada Internacional  (LLI)</t>
  </si>
  <si>
    <t>Consultorias Individuais</t>
  </si>
  <si>
    <t>CONTRATO DE EMPRÉSTIMO: [indicar]</t>
  </si>
  <si>
    <r>
      <rPr>
        <b/>
        <sz val="12"/>
        <rFont val="Times New Roman"/>
        <family val="1"/>
        <charset val="1"/>
      </rPr>
      <t>Data:</t>
    </r>
    <r>
      <rPr>
        <b/>
        <sz val="12"/>
        <color rgb="FFFF0000"/>
        <rFont val="Times New Roman"/>
        <family val="1"/>
        <charset val="1"/>
      </rPr>
      <t>[indicar]</t>
    </r>
  </si>
  <si>
    <r>
      <rPr>
        <b/>
        <sz val="12"/>
        <rFont val="Times New Roman"/>
        <family val="1"/>
        <charset val="1"/>
      </rPr>
      <t xml:space="preserve">Atualização Nº: </t>
    </r>
    <r>
      <rPr>
        <b/>
        <sz val="12"/>
        <color rgb="FFFF0000"/>
        <rFont val="Times New Roman"/>
        <family val="1"/>
        <charset val="1"/>
      </rPr>
      <t>[indicar]</t>
    </r>
  </si>
  <si>
    <r>
      <rPr>
        <b/>
        <sz val="12"/>
        <rFont val="Times New Roman"/>
        <family val="1"/>
        <charset val="1"/>
      </rPr>
      <t xml:space="preserve">Atualizado por: </t>
    </r>
    <r>
      <rPr>
        <b/>
        <sz val="12"/>
        <color rgb="FFFF0000"/>
        <rFont val="Times New Roman"/>
        <family val="1"/>
        <charset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</si>
  <si>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</si>
  <si>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</si>
  <si>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</si>
  <si>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</si>
  <si>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</si>
  <si>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</si>
  <si>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</si>
  <si>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</si>
  <si>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</si>
  <si>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</si>
  <si>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</si>
  <si>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</si>
  <si>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</si>
  <si>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</si>
  <si>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</si>
  <si>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</si>
  <si>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</si>
  <si>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</si>
  <si>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</si>
  <si>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</si>
  <si>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</si>
  <si>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</si>
  <si>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</si>
  <si>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</si>
  <si>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</si>
  <si>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</si>
  <si>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</si>
  <si>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</si>
  <si>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</si>
  <si>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Requalificação Urbana da Orla Noroeste + Urbanização do entorno da Unidade de transbordo</t>
  </si>
  <si>
    <t>Construção da EMEF “Eunice Pereira Silveira” +Construção EMEF “Ronaldo Soares” em Tempo Integral + Reforma e ampliação EMEF “Francisco Lacerda de Aguiar”</t>
  </si>
  <si>
    <t xml:space="preserve">Construção de um Centro de Atenção Psicossocial + Ampliação e reforma do Pronto Atendimento de São Pedro </t>
  </si>
  <si>
    <t xml:space="preserve">Construção da Unidade Básica de Saúde de Santo Antônio +Construção da Unidade Básica de Saúde de Grande Vitoria  </t>
  </si>
  <si>
    <t>Ampliação do acolhimento especializado – Construção de CREAS (2 unidades) + Ampliação e melhoria do acolhimento social – Construção de CRAS (5 unidades) + Obra/ reforma para a Casa da Juventude e CRJ</t>
  </si>
  <si>
    <t>previsto</t>
  </si>
  <si>
    <t>Aquisição de equipamentos de informática para a Defesa Civil</t>
  </si>
  <si>
    <t>Aquisição de Mobiliário para a Defesa Civil</t>
  </si>
  <si>
    <t>Obras de ligação intradomiciliar de esgotamento sanitário</t>
  </si>
  <si>
    <t>Plano de Manejo da APA do Maciço Central</t>
  </si>
  <si>
    <t>Recuperação do manguezal da EEMIL e do Parque Municipal Dom Luiz Gonzaga</t>
  </si>
  <si>
    <t>Programa de Monitoramento da Qualidade da Àgua do Programa Fonte Viva</t>
  </si>
  <si>
    <t>Implantação das Fontes do Programa Fonte Viva</t>
  </si>
  <si>
    <t xml:space="preserve">Curso de Capacitação </t>
  </si>
  <si>
    <t>Aquisição de Bens para o CCC (incluindo TI e Mobiliário)</t>
  </si>
  <si>
    <t>Aquisição de Alarmes e Sirenes para defesa civil</t>
  </si>
  <si>
    <t>Veículos e Tratores para execução do reflorestamento da APA do Maciço Central, para o programa fonte viva e para serviços da Defesa Civil</t>
  </si>
  <si>
    <t>Projeto Básico e Executivo de integração cicloviária e via de ligação</t>
  </si>
  <si>
    <t>Serviços para  o Projeto Circuito Cultural</t>
  </si>
  <si>
    <t>Material permanente do Circuto Cultural</t>
  </si>
  <si>
    <t>Consultoria para o Projeto Arte é Nossa</t>
  </si>
  <si>
    <t>Equipamentos e mobiliário para EMEF Paulo Reglus Neves Freire e Alvimar Silva</t>
  </si>
  <si>
    <t>Supervisão Técnica e Ambiental de Obras</t>
  </si>
  <si>
    <t>Sistema de Gerenciamento do Programa</t>
  </si>
  <si>
    <t>Relatório Intermediário</t>
  </si>
  <si>
    <t xml:space="preserve">Relatório Final </t>
  </si>
  <si>
    <t>Avaliação Econômica Ex-post</t>
  </si>
  <si>
    <t>Programa de Educação Ambiental e Sanitária - PEAS</t>
  </si>
  <si>
    <t>Equipamentos do Programa de Educação Ambiental e Sanitária</t>
  </si>
  <si>
    <t>Programa de Proteção e Recuperação de Mangues nas áreas afetadas - PRM - PRAD</t>
  </si>
  <si>
    <t>Aquisição de bens permanentes, mobiliário e outros materiais para CRAMSV e para Ações de Direitos Humanos</t>
  </si>
  <si>
    <t>Capacitação guarda municipal</t>
  </si>
  <si>
    <t>Fortalecimento das Capacidades analíticas do Observatório de Segurança Pública de Vitória</t>
  </si>
  <si>
    <t>Estudo para remediação de terreno</t>
  </si>
  <si>
    <t>Consultoria para Implantação e Desenvolvimento do CCC</t>
  </si>
  <si>
    <t>Obra de remediação de terreno do CCC</t>
  </si>
  <si>
    <t xml:space="preserve">Requalificação de Campos de Futebol </t>
  </si>
  <si>
    <t>Obra do Edifício-sede do Centro de Cooperação da Cidade (CCC)</t>
  </si>
  <si>
    <t xml:space="preserve">Ampliação da Cobertura Vegetal do Município  </t>
  </si>
  <si>
    <t>Serviços de infraestrutura de TI, instalação de equipamentos para o CCC</t>
  </si>
  <si>
    <t>Licenças para ações de estímulo ao Protagonismo Juvenil</t>
  </si>
  <si>
    <t>UGP</t>
  </si>
  <si>
    <t>Equipamentos de Informática para o Projeto Fonte Viva</t>
  </si>
  <si>
    <t>Elaboração do Projeto da Sala Cofre</t>
  </si>
  <si>
    <t>Equipamento e Mobiliário para Unidade Básica de Saúde de Santo e Grande Vitória</t>
  </si>
  <si>
    <t>Equipamento e mobiliário para um Centro de Atenção Psicossocial</t>
  </si>
  <si>
    <t>Mobiliário para CREAS e CRAS</t>
  </si>
  <si>
    <t>Equipamentos  e mobiliário para CRJ, Casa da juventude e Protagonismo Juvenil</t>
  </si>
  <si>
    <t>Serviços de apoio às ações de estímulo ao Protagonismo Juvenil</t>
  </si>
  <si>
    <t>Editais para ação de promoção e proteção dos Direitos Humanos</t>
  </si>
  <si>
    <r>
      <t>Oficineiros</t>
    </r>
    <r>
      <rPr>
        <sz val="12"/>
        <rFont val="Calibri"/>
        <family val="2"/>
        <charset val="1"/>
      </rPr>
      <t xml:space="preserve"> para ações de Protagonismo Juvenil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</si>
</sst>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d/m/yyyy"/>
    <numFmt numFmtId="166" formatCode="0.0"/>
  </numFmts>
  <fonts count="2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4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FF0000"/>
      <name val="Calibri"/>
      <family val="2"/>
      <charset val="1"/>
    </font>
    <font>
      <sz val="12"/>
      <name val="Arial"/>
      <family val="2"/>
      <charset val="1"/>
    </font>
    <font>
      <b/>
      <sz val="12"/>
      <color rgb="FFFFFFFF"/>
      <name val="Calibri"/>
      <family val="2"/>
      <charset val="1"/>
    </font>
    <font>
      <i/>
      <sz val="12"/>
      <color rgb="FFFFFFFF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4F81BD"/>
        <bgColor rgb="FF558ED5"/>
      </patternFill>
    </fill>
    <fill>
      <patternFill patternType="solid">
        <fgColor rgb="FF558ED5"/>
        <bgColor rgb="FF4F81BD"/>
      </patternFill>
    </fill>
    <fill>
      <patternFill patternType="solid">
        <fgColor rgb="FF3366FF"/>
        <bgColor rgb="FF0066CC"/>
      </patternFill>
    </fill>
    <fill>
      <patternFill patternType="solid">
        <fgColor rgb="FFFFFFFF"/>
        <bgColor rgb="FFFFFFCC"/>
      </patternFill>
    </fill>
    <fill>
      <patternFill patternType="solid">
        <fgColor rgb="FF0070C0"/>
        <bgColor rgb="FF0066CC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23" fillId="0" borderId="0" applyBorder="0" applyProtection="0"/>
    <xf numFmtId="9" fontId="23" fillId="0" borderId="0" applyBorder="0" applyProtection="0"/>
    <xf numFmtId="0" fontId="1" fillId="0" borderId="0" applyBorder="0" applyProtection="0"/>
  </cellStyleXfs>
  <cellXfs count="177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3" borderId="4" xfId="3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/>
    <xf numFmtId="0" fontId="0" fillId="0" borderId="0" xfId="0"/>
    <xf numFmtId="0" fontId="4" fillId="3" borderId="7" xfId="3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3" borderId="9" xfId="3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3" xfId="3" applyFont="1" applyFill="1" applyBorder="1" applyAlignment="1">
      <alignment vertical="center" wrapText="1"/>
    </xf>
    <xf numFmtId="0" fontId="7" fillId="0" borderId="12" xfId="3" applyFont="1" applyFill="1" applyBorder="1" applyAlignment="1">
      <alignment vertical="center" wrapText="1"/>
    </xf>
    <xf numFmtId="0" fontId="7" fillId="0" borderId="10" xfId="0" applyFont="1" applyBorder="1"/>
    <xf numFmtId="0" fontId="4" fillId="0" borderId="0" xfId="0" applyFont="1" applyBorder="1" applyAlignment="1">
      <alignment horizontal="center" vertical="center" wrapText="1"/>
    </xf>
    <xf numFmtId="0" fontId="7" fillId="0" borderId="10" xfId="3" applyFont="1" applyFill="1" applyBorder="1" applyAlignment="1">
      <alignment vertical="center" wrapText="1"/>
    </xf>
    <xf numFmtId="0" fontId="7" fillId="0" borderId="14" xfId="3" applyFont="1" applyFill="1" applyBorder="1" applyAlignment="1">
      <alignment vertical="center" wrapText="1"/>
    </xf>
    <xf numFmtId="0" fontId="7" fillId="0" borderId="13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3" applyFont="1" applyFill="1" applyBorder="1"/>
    <xf numFmtId="0" fontId="8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4" fillId="4" borderId="8" xfId="0" applyFont="1" applyFill="1" applyBorder="1"/>
    <xf numFmtId="0" fontId="5" fillId="0" borderId="18" xfId="0" applyFont="1" applyBorder="1"/>
    <xf numFmtId="0" fontId="4" fillId="4" borderId="19" xfId="3" applyFont="1" applyFill="1" applyBorder="1" applyAlignment="1">
      <alignment horizontal="center" vertical="center" wrapText="1"/>
    </xf>
    <xf numFmtId="0" fontId="5" fillId="0" borderId="8" xfId="0" applyFont="1" applyBorder="1"/>
    <xf numFmtId="4" fontId="4" fillId="4" borderId="19" xfId="3" applyNumberFormat="1" applyFont="1" applyFill="1" applyBorder="1" applyAlignment="1">
      <alignment horizontal="center" vertical="center" wrapText="1"/>
    </xf>
    <xf numFmtId="10" fontId="4" fillId="4" borderId="19" xfId="3" applyNumberFormat="1" applyFont="1" applyFill="1" applyBorder="1" applyAlignment="1">
      <alignment horizontal="center" vertical="center" wrapText="1"/>
    </xf>
    <xf numFmtId="0" fontId="5" fillId="0" borderId="21" xfId="0" applyFont="1" applyBorder="1"/>
    <xf numFmtId="0" fontId="7" fillId="0" borderId="13" xfId="3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left" vertical="center" wrapText="1" indent="1"/>
    </xf>
    <xf numFmtId="4" fontId="7" fillId="0" borderId="13" xfId="3" applyNumberFormat="1" applyFont="1" applyFill="1" applyBorder="1" applyAlignment="1">
      <alignment vertical="center" wrapText="1"/>
    </xf>
    <xf numFmtId="9" fontId="17" fillId="5" borderId="13" xfId="2" applyFont="1" applyFill="1" applyBorder="1" applyAlignment="1" applyProtection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9" fontId="7" fillId="0" borderId="13" xfId="2" applyFont="1" applyBorder="1" applyAlignment="1" applyProtection="1">
      <alignment horizontal="center" vertical="center" wrapText="1"/>
    </xf>
    <xf numFmtId="2" fontId="5" fillId="0" borderId="21" xfId="0" applyNumberFormat="1" applyFont="1" applyBorder="1"/>
    <xf numFmtId="0" fontId="5" fillId="0" borderId="0" xfId="0" applyFont="1"/>
    <xf numFmtId="0" fontId="7" fillId="0" borderId="0" xfId="3" applyFont="1" applyFill="1" applyBorder="1" applyAlignment="1">
      <alignment vertical="center" wrapText="1"/>
    </xf>
    <xf numFmtId="4" fontId="7" fillId="0" borderId="0" xfId="3" applyNumberFormat="1" applyFont="1" applyFill="1" applyBorder="1" applyAlignment="1">
      <alignment vertical="center" wrapText="1"/>
    </xf>
    <xf numFmtId="10" fontId="7" fillId="0" borderId="0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left" vertical="center" wrapText="1" indent="1"/>
    </xf>
    <xf numFmtId="10" fontId="7" fillId="0" borderId="13" xfId="3" applyNumberFormat="1" applyFont="1" applyFill="1" applyBorder="1" applyAlignment="1">
      <alignment horizontal="center" vertical="center" wrapText="1"/>
    </xf>
    <xf numFmtId="0" fontId="14" fillId="4" borderId="8" xfId="0" applyFont="1" applyFill="1" applyBorder="1"/>
    <xf numFmtId="0" fontId="5" fillId="0" borderId="22" xfId="0" applyFont="1" applyBorder="1"/>
    <xf numFmtId="4" fontId="7" fillId="0" borderId="13" xfId="3" applyNumberFormat="1" applyFont="1" applyFill="1" applyBorder="1" applyAlignment="1">
      <alignment horizontal="center" vertical="center" wrapText="1"/>
    </xf>
    <xf numFmtId="1" fontId="7" fillId="0" borderId="13" xfId="3" applyNumberFormat="1" applyFont="1" applyFill="1" applyBorder="1" applyAlignment="1">
      <alignment horizontal="center" vertical="center" wrapText="1"/>
    </xf>
    <xf numFmtId="2" fontId="7" fillId="0" borderId="23" xfId="3" applyNumberFormat="1" applyFont="1" applyFill="1" applyBorder="1" applyAlignment="1">
      <alignment vertical="center" wrapText="1"/>
    </xf>
    <xf numFmtId="2" fontId="5" fillId="0" borderId="0" xfId="0" applyNumberFormat="1" applyFont="1"/>
    <xf numFmtId="164" fontId="7" fillId="0" borderId="0" xfId="1" applyFont="1" applyBorder="1" applyAlignment="1" applyProtection="1">
      <alignment vertical="center" wrapText="1"/>
    </xf>
    <xf numFmtId="4" fontId="7" fillId="0" borderId="0" xfId="3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0" fontId="7" fillId="0" borderId="24" xfId="3" applyFont="1" applyFill="1" applyBorder="1" applyAlignment="1">
      <alignment vertical="center" wrapText="1"/>
    </xf>
    <xf numFmtId="10" fontId="7" fillId="0" borderId="24" xfId="3" applyNumberFormat="1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0" fontId="7" fillId="0" borderId="25" xfId="3" applyFont="1" applyFill="1" applyBorder="1" applyAlignment="1">
      <alignment vertical="center" wrapText="1"/>
    </xf>
    <xf numFmtId="0" fontId="7" fillId="0" borderId="3" xfId="3" applyFont="1" applyFill="1" applyBorder="1" applyAlignment="1">
      <alignment vertical="center" wrapText="1"/>
    </xf>
    <xf numFmtId="0" fontId="7" fillId="0" borderId="21" xfId="3" applyFont="1" applyFill="1" applyBorder="1" applyAlignment="1">
      <alignment vertical="center" wrapText="1"/>
    </xf>
    <xf numFmtId="0" fontId="7" fillId="0" borderId="12" xfId="3" applyFont="1" applyFill="1" applyBorder="1" applyAlignment="1">
      <alignment vertical="center" wrapText="1"/>
    </xf>
    <xf numFmtId="0" fontId="7" fillId="0" borderId="26" xfId="3" applyFont="1" applyFill="1" applyBorder="1" applyAlignment="1">
      <alignment vertical="center" wrapText="1"/>
    </xf>
    <xf numFmtId="0" fontId="7" fillId="0" borderId="9" xfId="3" applyFont="1" applyFill="1" applyBorder="1" applyAlignment="1">
      <alignment vertical="center" wrapText="1"/>
    </xf>
    <xf numFmtId="0" fontId="7" fillId="0" borderId="27" xfId="3" applyFont="1" applyFill="1" applyBorder="1" applyAlignment="1">
      <alignment vertical="center" wrapText="1"/>
    </xf>
    <xf numFmtId="4" fontId="7" fillId="0" borderId="27" xfId="3" applyNumberFormat="1" applyFont="1" applyFill="1" applyBorder="1" applyAlignment="1">
      <alignment vertical="center" wrapText="1"/>
    </xf>
    <xf numFmtId="10" fontId="7" fillId="0" borderId="27" xfId="3" applyNumberFormat="1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vertical="center" wrapText="1"/>
    </xf>
    <xf numFmtId="0" fontId="7" fillId="0" borderId="10" xfId="3" applyFont="1" applyFill="1" applyBorder="1" applyAlignment="1">
      <alignment vertical="center" wrapText="1"/>
    </xf>
    <xf numFmtId="0" fontId="4" fillId="4" borderId="29" xfId="0" applyFont="1" applyFill="1" applyBorder="1"/>
    <xf numFmtId="0" fontId="5" fillId="0" borderId="29" xfId="0" applyFont="1" applyBorder="1"/>
    <xf numFmtId="164" fontId="7" fillId="0" borderId="24" xfId="1" applyFont="1" applyBorder="1" applyAlignment="1" applyProtection="1">
      <alignment vertical="center" wrapText="1"/>
    </xf>
    <xf numFmtId="4" fontId="7" fillId="0" borderId="24" xfId="3" applyNumberFormat="1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 wrapText="1"/>
    </xf>
    <xf numFmtId="0" fontId="7" fillId="0" borderId="30" xfId="3" applyFont="1" applyFill="1" applyBorder="1" applyAlignment="1">
      <alignment horizontal="center" vertical="center" wrapText="1"/>
    </xf>
    <xf numFmtId="4" fontId="7" fillId="0" borderId="27" xfId="3" applyNumberFormat="1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vertical="center" wrapText="1"/>
    </xf>
    <xf numFmtId="10" fontId="7" fillId="0" borderId="24" xfId="3" applyNumberFormat="1" applyFont="1" applyFill="1" applyBorder="1" applyAlignment="1">
      <alignment vertical="center" wrapText="1"/>
    </xf>
    <xf numFmtId="10" fontId="7" fillId="0" borderId="13" xfId="3" applyNumberFormat="1" applyFont="1" applyFill="1" applyBorder="1" applyAlignment="1">
      <alignment vertical="center" wrapText="1"/>
    </xf>
    <xf numFmtId="10" fontId="7" fillId="0" borderId="27" xfId="3" applyNumberFormat="1" applyFont="1" applyFill="1" applyBorder="1" applyAlignment="1">
      <alignment vertical="center" wrapText="1"/>
    </xf>
    <xf numFmtId="0" fontId="7" fillId="0" borderId="13" xfId="0" applyFont="1" applyBorder="1"/>
    <xf numFmtId="0" fontId="11" fillId="0" borderId="0" xfId="0" applyFont="1"/>
    <xf numFmtId="4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/>
    <xf numFmtId="0" fontId="19" fillId="0" borderId="0" xfId="0" applyFont="1" applyAlignment="1">
      <alignment vertical="center"/>
    </xf>
    <xf numFmtId="4" fontId="11" fillId="0" borderId="0" xfId="0" applyNumberFormat="1" applyFont="1" applyAlignment="1"/>
    <xf numFmtId="10" fontId="11" fillId="0" borderId="0" xfId="0" applyNumberFormat="1" applyFont="1" applyAlignment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3" applyFont="1" applyFill="1" applyBorder="1" applyAlignment="1">
      <alignment vertical="center" wrapText="1"/>
    </xf>
    <xf numFmtId="0" fontId="20" fillId="0" borderId="0" xfId="3" applyFont="1" applyFill="1" applyBorder="1"/>
    <xf numFmtId="0" fontId="21" fillId="0" borderId="0" xfId="3" applyFont="1" applyFill="1" applyBorder="1" applyAlignment="1">
      <alignment horizontal="left" vertical="center" wrapText="1"/>
    </xf>
    <xf numFmtId="0" fontId="20" fillId="0" borderId="32" xfId="3" applyFont="1" applyFill="1" applyBorder="1"/>
    <xf numFmtId="0" fontId="11" fillId="0" borderId="32" xfId="0" applyFont="1" applyBorder="1"/>
    <xf numFmtId="0" fontId="7" fillId="0" borderId="13" xfId="3" applyFont="1" applyFill="1" applyBorder="1" applyAlignment="1">
      <alignment horizontal="center" vertical="center" wrapText="1"/>
    </xf>
    <xf numFmtId="17" fontId="7" fillId="0" borderId="13" xfId="3" applyNumberFormat="1" applyFont="1" applyFill="1" applyBorder="1" applyAlignment="1">
      <alignment vertical="center" wrapText="1"/>
    </xf>
    <xf numFmtId="166" fontId="5" fillId="0" borderId="21" xfId="0" applyNumberFormat="1" applyFont="1" applyBorder="1"/>
    <xf numFmtId="0" fontId="7" fillId="0" borderId="19" xfId="3" applyFont="1" applyFill="1" applyBorder="1" applyAlignment="1">
      <alignment vertical="center" wrapText="1"/>
    </xf>
    <xf numFmtId="4" fontId="7" fillId="0" borderId="19" xfId="3" applyNumberFormat="1" applyFont="1" applyFill="1" applyBorder="1" applyAlignment="1">
      <alignment vertical="center" wrapText="1"/>
    </xf>
    <xf numFmtId="10" fontId="7" fillId="0" borderId="19" xfId="3" applyNumberFormat="1" applyFont="1" applyFill="1" applyBorder="1" applyAlignment="1">
      <alignment horizontal="center" vertical="center" wrapText="1"/>
    </xf>
    <xf numFmtId="9" fontId="7" fillId="0" borderId="19" xfId="2" applyFont="1" applyBorder="1" applyAlignment="1" applyProtection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vertical="center" wrapText="1"/>
    </xf>
    <xf numFmtId="0" fontId="7" fillId="0" borderId="20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13" xfId="3" applyFont="1" applyFill="1" applyBorder="1" applyAlignment="1">
      <alignment horizontal="center" vertical="center" wrapText="1"/>
    </xf>
    <xf numFmtId="2" fontId="5" fillId="0" borderId="22" xfId="0" applyNumberFormat="1" applyFont="1" applyBorder="1"/>
    <xf numFmtId="17" fontId="7" fillId="0" borderId="19" xfId="3" applyNumberFormat="1" applyFont="1" applyFill="1" applyBorder="1" applyAlignment="1">
      <alignment vertical="center" wrapText="1"/>
    </xf>
    <xf numFmtId="0" fontId="5" fillId="0" borderId="13" xfId="0" applyFont="1" applyBorder="1"/>
    <xf numFmtId="0" fontId="7" fillId="0" borderId="21" xfId="3" applyFont="1" applyFill="1" applyBorder="1" applyAlignment="1">
      <alignment horizontal="center" vertical="center" wrapText="1"/>
    </xf>
    <xf numFmtId="0" fontId="7" fillId="0" borderId="30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1" fontId="7" fillId="0" borderId="19" xfId="3" applyNumberFormat="1" applyFont="1" applyFill="1" applyBorder="1" applyAlignment="1">
      <alignment horizontal="center" vertical="center" wrapText="1"/>
    </xf>
    <xf numFmtId="164" fontId="7" fillId="7" borderId="13" xfId="1" applyFont="1" applyFill="1" applyBorder="1" applyAlignment="1" applyProtection="1">
      <alignment vertical="center" wrapText="1"/>
    </xf>
    <xf numFmtId="4" fontId="7" fillId="7" borderId="13" xfId="3" applyNumberFormat="1" applyFont="1" applyFill="1" applyBorder="1" applyAlignment="1">
      <alignment vertical="center" wrapText="1"/>
    </xf>
    <xf numFmtId="4" fontId="8" fillId="7" borderId="13" xfId="3" applyNumberFormat="1" applyFont="1" applyFill="1" applyBorder="1" applyAlignment="1">
      <alignment vertical="center" wrapText="1"/>
    </xf>
    <xf numFmtId="4" fontId="7" fillId="7" borderId="19" xfId="3" applyNumberFormat="1" applyFont="1" applyFill="1" applyBorder="1" applyAlignment="1">
      <alignment vertical="center" wrapText="1"/>
    </xf>
    <xf numFmtId="164" fontId="7" fillId="7" borderId="19" xfId="1" applyFont="1" applyFill="1" applyBorder="1" applyAlignment="1" applyProtection="1">
      <alignment vertical="center" wrapText="1"/>
    </xf>
    <xf numFmtId="0" fontId="5" fillId="0" borderId="0" xfId="0" applyFont="1" applyFill="1"/>
    <xf numFmtId="0" fontId="24" fillId="7" borderId="13" xfId="3" applyFont="1" applyFill="1" applyBorder="1" applyAlignment="1">
      <alignment vertical="center" wrapText="1"/>
    </xf>
    <xf numFmtId="164" fontId="7" fillId="0" borderId="13" xfId="1" applyFont="1" applyFill="1" applyBorder="1" applyAlignment="1" applyProtection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center" vertical="center" wrapText="1"/>
    </xf>
    <xf numFmtId="0" fontId="7" fillId="0" borderId="33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 wrapText="1"/>
    </xf>
    <xf numFmtId="0" fontId="7" fillId="0" borderId="30" xfId="3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 wrapText="1"/>
    </xf>
    <xf numFmtId="0" fontId="14" fillId="4" borderId="17" xfId="3" applyFont="1" applyFill="1" applyBorder="1" applyAlignment="1">
      <alignment horizontal="left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19" xfId="3" applyFont="1" applyFill="1" applyBorder="1" applyAlignment="1">
      <alignment horizontal="center" vertical="center" wrapText="1"/>
    </xf>
    <xf numFmtId="0" fontId="4" fillId="4" borderId="13" xfId="3" applyFont="1" applyFill="1" applyBorder="1" applyAlignment="1">
      <alignment horizontal="center" vertical="center"/>
    </xf>
    <xf numFmtId="10" fontId="4" fillId="4" borderId="19" xfId="3" applyNumberFormat="1" applyFont="1" applyFill="1" applyBorder="1" applyAlignment="1">
      <alignment horizontal="center" vertical="center" wrapText="1"/>
    </xf>
    <xf numFmtId="0" fontId="4" fillId="4" borderId="13" xfId="3" applyFont="1" applyFill="1" applyBorder="1" applyAlignment="1">
      <alignment horizontal="center" vertical="center" wrapText="1"/>
    </xf>
    <xf numFmtId="0" fontId="4" fillId="4" borderId="20" xfId="3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4" borderId="27" xfId="3" applyFont="1" applyFill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left" vertical="center" wrapText="1"/>
    </xf>
    <xf numFmtId="0" fontId="8" fillId="0" borderId="16" xfId="3" applyFont="1" applyFill="1" applyBorder="1" applyAlignment="1">
      <alignment horizontal="left" vertical="center" wrapText="1"/>
    </xf>
    <xf numFmtId="0" fontId="4" fillId="8" borderId="19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4">
    <cellStyle name="Comma" xfId="1" builtinId="3"/>
    <cellStyle name="Explanatory Text" xfId="3" builtinId="53" customBuiltin="1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558E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3348038</xdr:colOff>
      <xdr:row>20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40A6E96F-1959-4960-B779-EE3F44E57F2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237600</xdr:colOff>
      <xdr:row>5</xdr:row>
      <xdr:rowOff>65880</xdr:rowOff>
    </xdr:from>
    <xdr:to>
      <xdr:col>11</xdr:col>
      <xdr:colOff>456120</xdr:colOff>
      <xdr:row>7</xdr:row>
      <xdr:rowOff>126720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829280" y="1043640"/>
          <a:ext cx="1121400" cy="45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424800</xdr:colOff>
      <xdr:row>5</xdr:row>
      <xdr:rowOff>79560</xdr:rowOff>
    </xdr:from>
    <xdr:to>
      <xdr:col>12</xdr:col>
      <xdr:colOff>607320</xdr:colOff>
      <xdr:row>7</xdr:row>
      <xdr:rowOff>163440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297440" y="1057320"/>
          <a:ext cx="182520" cy="474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1199880</xdr:colOff>
      <xdr:row>4</xdr:row>
      <xdr:rowOff>114120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390960"/>
          <a:ext cx="1199880" cy="505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237600</xdr:colOff>
      <xdr:row>1</xdr:row>
      <xdr:rowOff>65880</xdr:rowOff>
    </xdr:from>
    <xdr:to>
      <xdr:col>11</xdr:col>
      <xdr:colOff>456120</xdr:colOff>
      <xdr:row>3</xdr:row>
      <xdr:rowOff>126720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829280" y="261360"/>
          <a:ext cx="1121400" cy="451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opLeftCell="A16" zoomScale="65" zoomScaleNormal="65" workbookViewId="0">
      <selection activeCell="A16" sqref="A16"/>
    </sheetView>
  </sheetViews>
  <sheetFormatPr defaultRowHeight="14.4" x14ac:dyDescent="0.3"/>
  <cols>
    <col min="1" max="1" width="20.77734375" customWidth="1"/>
    <col min="2" max="2" width="68.77734375" customWidth="1"/>
    <col min="3" max="3" width="72" customWidth="1"/>
    <col min="4" max="4" width="8.77734375" customWidth="1"/>
    <col min="5" max="5" width="14.21875" customWidth="1"/>
    <col min="6" max="6" width="18" customWidth="1"/>
    <col min="7" max="7" width="78.5546875" customWidth="1"/>
    <col min="8" max="1025" width="8.77734375" customWidth="1"/>
  </cols>
  <sheetData>
    <row r="1" spans="1:3" ht="15" customHeight="1" x14ac:dyDescent="0.3"/>
    <row r="2" spans="1:3" ht="15" customHeight="1" x14ac:dyDescent="0.3"/>
    <row r="3" spans="1:3" ht="15" customHeight="1" x14ac:dyDescent="0.3"/>
    <row r="4" spans="1:3" ht="67.5" customHeight="1" x14ac:dyDescent="0.3">
      <c r="A4" s="144" t="s">
        <v>0</v>
      </c>
      <c r="B4" s="144"/>
      <c r="C4" s="144"/>
    </row>
    <row r="7" spans="1:3" ht="15.6" x14ac:dyDescent="0.3">
      <c r="A7" s="1"/>
      <c r="B7" s="2" t="s">
        <v>1</v>
      </c>
      <c r="C7" s="1"/>
    </row>
    <row r="8" spans="1:3" ht="62.4" x14ac:dyDescent="0.3">
      <c r="A8" s="3" t="s">
        <v>2</v>
      </c>
      <c r="B8" s="4" t="s">
        <v>3</v>
      </c>
      <c r="C8" s="1"/>
    </row>
    <row r="9" spans="1:3" ht="46.8" x14ac:dyDescent="0.3">
      <c r="A9" s="5" t="s">
        <v>4</v>
      </c>
      <c r="B9" s="6" t="s">
        <v>5</v>
      </c>
      <c r="C9" s="1"/>
    </row>
    <row r="10" spans="1:3" x14ac:dyDescent="0.3">
      <c r="A10" s="7"/>
      <c r="B10" s="8"/>
      <c r="C10" s="1"/>
    </row>
    <row r="11" spans="1:3" x14ac:dyDescent="0.3">
      <c r="A11" s="9"/>
      <c r="B11" s="10"/>
      <c r="C11" s="1"/>
    </row>
    <row r="12" spans="1:3" s="13" customFormat="1" ht="15.6" x14ac:dyDescent="0.3">
      <c r="A12" s="11"/>
      <c r="B12" s="2" t="s">
        <v>6</v>
      </c>
      <c r="C12" s="12"/>
    </row>
    <row r="13" spans="1:3" ht="31.2" x14ac:dyDescent="0.3">
      <c r="A13" s="14" t="s">
        <v>7</v>
      </c>
      <c r="B13" s="15" t="s">
        <v>8</v>
      </c>
      <c r="C13" s="1"/>
    </row>
    <row r="14" spans="1:3" ht="15.6" x14ac:dyDescent="0.3">
      <c r="A14" s="16" t="s">
        <v>9</v>
      </c>
      <c r="B14" s="17" t="s">
        <v>10</v>
      </c>
      <c r="C14" s="1"/>
    </row>
    <row r="15" spans="1:3" ht="15.6" x14ac:dyDescent="0.3">
      <c r="A15" s="11"/>
      <c r="B15" s="11"/>
      <c r="C15" s="1"/>
    </row>
    <row r="16" spans="1:3" ht="15.6" x14ac:dyDescent="0.3">
      <c r="A16" s="11"/>
      <c r="B16" s="2" t="s">
        <v>11</v>
      </c>
      <c r="C16" s="1"/>
    </row>
    <row r="17" spans="1:3" ht="15.6" x14ac:dyDescent="0.3">
      <c r="A17" s="145" t="s">
        <v>12</v>
      </c>
      <c r="B17" s="18" t="s">
        <v>13</v>
      </c>
      <c r="C17" s="1"/>
    </row>
    <row r="18" spans="1:3" ht="15.75" customHeight="1" x14ac:dyDescent="0.3">
      <c r="A18" s="145"/>
      <c r="B18" s="19" t="s">
        <v>14</v>
      </c>
      <c r="C18" s="1"/>
    </row>
    <row r="19" spans="1:3" ht="15.6" x14ac:dyDescent="0.3">
      <c r="A19" s="145"/>
      <c r="B19" s="20" t="s">
        <v>15</v>
      </c>
      <c r="C19" s="1"/>
    </row>
    <row r="20" spans="1:3" ht="15.6" x14ac:dyDescent="0.3">
      <c r="A20" s="11"/>
      <c r="B20" s="11"/>
      <c r="C20" s="1"/>
    </row>
    <row r="21" spans="1:3" ht="15.6" x14ac:dyDescent="0.3">
      <c r="A21" s="21"/>
      <c r="B21" s="2" t="s">
        <v>11</v>
      </c>
      <c r="C21" s="1"/>
    </row>
    <row r="22" spans="1:3" ht="15.75" customHeight="1" x14ac:dyDescent="0.3">
      <c r="A22" s="146" t="s">
        <v>16</v>
      </c>
      <c r="B22" s="18" t="s">
        <v>17</v>
      </c>
      <c r="C22" s="1"/>
    </row>
    <row r="23" spans="1:3" ht="15.6" x14ac:dyDescent="0.3">
      <c r="A23" s="146"/>
      <c r="B23" s="19" t="s">
        <v>18</v>
      </c>
      <c r="C23" s="1"/>
    </row>
    <row r="24" spans="1:3" ht="15.6" x14ac:dyDescent="0.3">
      <c r="A24" s="146"/>
      <c r="B24" s="19" t="s">
        <v>19</v>
      </c>
      <c r="C24" s="1"/>
    </row>
    <row r="25" spans="1:3" ht="15.6" x14ac:dyDescent="0.3">
      <c r="A25" s="146"/>
      <c r="B25" s="19" t="s">
        <v>20</v>
      </c>
      <c r="C25" s="1"/>
    </row>
    <row r="26" spans="1:3" ht="15.6" x14ac:dyDescent="0.3">
      <c r="A26" s="146"/>
      <c r="B26" s="19" t="s">
        <v>21</v>
      </c>
      <c r="C26" s="1"/>
    </row>
    <row r="27" spans="1:3" ht="15.6" x14ac:dyDescent="0.3">
      <c r="A27" s="146"/>
      <c r="B27" s="19" t="s">
        <v>22</v>
      </c>
      <c r="C27" s="1"/>
    </row>
    <row r="28" spans="1:3" ht="15" customHeight="1" x14ac:dyDescent="0.3">
      <c r="A28" s="146"/>
      <c r="B28" s="19" t="s">
        <v>23</v>
      </c>
      <c r="C28" s="1"/>
    </row>
    <row r="29" spans="1:3" ht="15.6" x14ac:dyDescent="0.3">
      <c r="A29" s="146"/>
      <c r="B29" s="22" t="s">
        <v>24</v>
      </c>
      <c r="C29" s="1"/>
    </row>
    <row r="30" spans="1:3" x14ac:dyDescent="0.3">
      <c r="A30" s="1"/>
      <c r="B30" s="1"/>
      <c r="C30" s="1"/>
    </row>
    <row r="31" spans="1:3" ht="15.6" x14ac:dyDescent="0.3">
      <c r="A31" s="11"/>
      <c r="B31" s="2" t="s">
        <v>25</v>
      </c>
      <c r="C31" s="2" t="s">
        <v>26</v>
      </c>
    </row>
    <row r="32" spans="1:3" ht="15.75" customHeight="1" x14ac:dyDescent="0.3">
      <c r="A32" s="147" t="s">
        <v>27</v>
      </c>
      <c r="B32" s="148" t="s">
        <v>28</v>
      </c>
      <c r="C32" s="23" t="s">
        <v>29</v>
      </c>
    </row>
    <row r="33" spans="1:3" ht="15.6" x14ac:dyDescent="0.3">
      <c r="A33" s="147"/>
      <c r="B33" s="148"/>
      <c r="C33" s="24" t="s">
        <v>30</v>
      </c>
    </row>
    <row r="34" spans="1:3" ht="15.6" x14ac:dyDescent="0.3">
      <c r="A34" s="147"/>
      <c r="B34" s="148"/>
      <c r="C34" s="24" t="s">
        <v>31</v>
      </c>
    </row>
    <row r="35" spans="1:3" ht="15.6" x14ac:dyDescent="0.3">
      <c r="A35" s="147"/>
      <c r="B35" s="148"/>
      <c r="C35" s="24" t="s">
        <v>32</v>
      </c>
    </row>
    <row r="36" spans="1:3" ht="15.6" x14ac:dyDescent="0.3">
      <c r="A36" s="147"/>
      <c r="B36" s="148"/>
      <c r="C36" s="24" t="s">
        <v>33</v>
      </c>
    </row>
    <row r="37" spans="1:3" ht="15.6" x14ac:dyDescent="0.3">
      <c r="A37" s="147"/>
      <c r="B37" s="148"/>
      <c r="C37" s="24" t="s">
        <v>34</v>
      </c>
    </row>
    <row r="38" spans="1:3" ht="15.6" x14ac:dyDescent="0.3">
      <c r="A38" s="147"/>
      <c r="B38" s="148"/>
      <c r="C38" s="24" t="s">
        <v>35</v>
      </c>
    </row>
    <row r="39" spans="1:3" ht="15.75" customHeight="1" x14ac:dyDescent="0.3">
      <c r="A39" s="147"/>
      <c r="B39" s="149" t="s">
        <v>36</v>
      </c>
      <c r="C39" s="24" t="s">
        <v>37</v>
      </c>
    </row>
    <row r="40" spans="1:3" ht="15.6" x14ac:dyDescent="0.3">
      <c r="A40" s="147"/>
      <c r="B40" s="149"/>
      <c r="C40" s="24" t="s">
        <v>38</v>
      </c>
    </row>
    <row r="41" spans="1:3" ht="15.6" x14ac:dyDescent="0.3">
      <c r="A41" s="147"/>
      <c r="B41" s="149"/>
      <c r="C41" s="24" t="s">
        <v>39</v>
      </c>
    </row>
    <row r="42" spans="1:3" ht="15.6" x14ac:dyDescent="0.3">
      <c r="A42" s="147"/>
      <c r="B42" s="149"/>
      <c r="C42" s="24" t="s">
        <v>32</v>
      </c>
    </row>
    <row r="43" spans="1:3" ht="15.6" x14ac:dyDescent="0.3">
      <c r="A43" s="147"/>
      <c r="B43" s="149"/>
      <c r="C43" s="24" t="s">
        <v>33</v>
      </c>
    </row>
    <row r="44" spans="1:3" ht="15.6" x14ac:dyDescent="0.3">
      <c r="A44" s="147"/>
      <c r="B44" s="149"/>
      <c r="C44" s="24" t="s">
        <v>40</v>
      </c>
    </row>
    <row r="45" spans="1:3" ht="15.6" x14ac:dyDescent="0.3">
      <c r="A45" s="147"/>
      <c r="B45" s="149"/>
      <c r="C45" s="24" t="s">
        <v>41</v>
      </c>
    </row>
    <row r="46" spans="1:3" ht="15.6" x14ac:dyDescent="0.3">
      <c r="A46" s="147"/>
      <c r="B46" s="149"/>
      <c r="C46" s="24" t="s">
        <v>42</v>
      </c>
    </row>
    <row r="47" spans="1:3" ht="15.6" x14ac:dyDescent="0.3">
      <c r="A47" s="147"/>
      <c r="B47" s="149"/>
      <c r="C47" s="24" t="s">
        <v>43</v>
      </c>
    </row>
    <row r="48" spans="1:3" ht="15.6" x14ac:dyDescent="0.3">
      <c r="A48" s="147"/>
      <c r="B48" s="149"/>
      <c r="C48" s="24" t="s">
        <v>44</v>
      </c>
    </row>
    <row r="49" spans="1:3" ht="15.75" customHeight="1" x14ac:dyDescent="0.3">
      <c r="A49" s="147"/>
      <c r="B49" s="149" t="s">
        <v>45</v>
      </c>
      <c r="C49" s="24" t="s">
        <v>46</v>
      </c>
    </row>
    <row r="50" spans="1:3" ht="15.6" x14ac:dyDescent="0.3">
      <c r="A50" s="147"/>
      <c r="B50" s="149"/>
      <c r="C50" s="24" t="s">
        <v>32</v>
      </c>
    </row>
    <row r="51" spans="1:3" ht="15.6" x14ac:dyDescent="0.3">
      <c r="A51" s="147"/>
      <c r="B51" s="149"/>
      <c r="C51" s="24" t="s">
        <v>33</v>
      </c>
    </row>
    <row r="52" spans="1:3" x14ac:dyDescent="0.3">
      <c r="C52" s="25"/>
    </row>
    <row r="53" spans="1:3" ht="15.6" x14ac:dyDescent="0.3">
      <c r="A53" s="11"/>
      <c r="B53" s="11"/>
      <c r="C53" s="25"/>
    </row>
    <row r="54" spans="1:3" ht="15.6" x14ac:dyDescent="0.3">
      <c r="A54" s="11"/>
      <c r="B54" s="2" t="s">
        <v>47</v>
      </c>
    </row>
    <row r="55" spans="1:3" ht="15.45" customHeight="1" x14ac:dyDescent="0.3">
      <c r="A55" s="143" t="s">
        <v>48</v>
      </c>
      <c r="B55" s="23" t="s">
        <v>49</v>
      </c>
    </row>
    <row r="56" spans="1:3" ht="15.6" x14ac:dyDescent="0.3">
      <c r="A56" s="143"/>
      <c r="B56" s="24" t="s">
        <v>50</v>
      </c>
    </row>
    <row r="57" spans="1:3" ht="15.6" x14ac:dyDescent="0.3">
      <c r="A57" s="143"/>
      <c r="B57" s="24" t="s">
        <v>51</v>
      </c>
    </row>
    <row r="58" spans="1:3" ht="15.6" x14ac:dyDescent="0.3">
      <c r="A58" s="143"/>
      <c r="B58" s="24" t="s">
        <v>52</v>
      </c>
    </row>
    <row r="59" spans="1:3" ht="15.6" x14ac:dyDescent="0.3">
      <c r="A59" s="143"/>
      <c r="B59" s="24" t="s">
        <v>53</v>
      </c>
    </row>
    <row r="60" spans="1:3" ht="15.6" x14ac:dyDescent="0.3">
      <c r="A60" s="143"/>
      <c r="B60" s="24" t="s">
        <v>54</v>
      </c>
    </row>
    <row r="61" spans="1:3" ht="15.6" x14ac:dyDescent="0.3">
      <c r="A61" s="143"/>
      <c r="B61" s="24" t="s">
        <v>55</v>
      </c>
    </row>
  </sheetData>
  <mergeCells count="8">
    <mergeCell ref="A55:A61"/>
    <mergeCell ref="A4:C4"/>
    <mergeCell ref="A17:A19"/>
    <mergeCell ref="A22:A29"/>
    <mergeCell ref="A32:A51"/>
    <mergeCell ref="B32:B38"/>
    <mergeCell ref="B39:B48"/>
    <mergeCell ref="B49:B51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76"/>
  <sheetViews>
    <sheetView tabSelected="1" zoomScale="50" zoomScaleNormal="5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23" sqref="E123:E124"/>
    </sheetView>
  </sheetViews>
  <sheetFormatPr defaultRowHeight="15.6" x14ac:dyDescent="0.3"/>
  <cols>
    <col min="1" max="1" width="5" style="11" customWidth="1"/>
    <col min="2" max="2" width="14.77734375" style="11" customWidth="1"/>
    <col min="3" max="3" width="70.77734375" style="11" customWidth="1"/>
    <col min="4" max="4" width="44.5546875" style="11" bestFit="1" customWidth="1"/>
    <col min="5" max="5" width="36.77734375" style="140" customWidth="1"/>
    <col min="6" max="6" width="12" style="11" bestFit="1" customWidth="1"/>
    <col min="7" max="7" width="19.77734375" style="11" bestFit="1" customWidth="1"/>
    <col min="8" max="8" width="15.77734375" style="26" customWidth="1"/>
    <col min="9" max="9" width="15.77734375" style="27" customWidth="1"/>
    <col min="10" max="10" width="18" style="27" customWidth="1"/>
    <col min="11" max="11" width="12.77734375" style="28" customWidth="1"/>
    <col min="12" max="12" width="19.5546875" style="11" customWidth="1"/>
    <col min="13" max="13" width="15.5546875" style="11" customWidth="1"/>
    <col min="14" max="14" width="15" style="11" customWidth="1"/>
    <col min="15" max="17" width="18.77734375" style="11" customWidth="1"/>
    <col min="18" max="1025" width="8.77734375" style="11" customWidth="1"/>
  </cols>
  <sheetData>
    <row r="1" spans="1:20" x14ac:dyDescent="0.3">
      <c r="B1" s="29"/>
    </row>
    <row r="2" spans="1:20" x14ac:dyDescent="0.3">
      <c r="B2" s="30" t="s">
        <v>56</v>
      </c>
    </row>
    <row r="3" spans="1:20" x14ac:dyDescent="0.3">
      <c r="B3" s="31" t="s">
        <v>57</v>
      </c>
    </row>
    <row r="4" spans="1:20" x14ac:dyDescent="0.3">
      <c r="B4" s="31" t="s">
        <v>58</v>
      </c>
    </row>
    <row r="5" spans="1:20" x14ac:dyDescent="0.3">
      <c r="B5" s="31" t="s">
        <v>59</v>
      </c>
    </row>
    <row r="6" spans="1:20" x14ac:dyDescent="0.3">
      <c r="B6" s="32"/>
    </row>
    <row r="7" spans="1:20" x14ac:dyDescent="0.3">
      <c r="B7" s="31" t="s">
        <v>60</v>
      </c>
    </row>
    <row r="8" spans="1:20" x14ac:dyDescent="0.3">
      <c r="B8" s="31" t="s">
        <v>61</v>
      </c>
    </row>
    <row r="9" spans="1:20" x14ac:dyDescent="0.3">
      <c r="B9" s="31" t="s">
        <v>62</v>
      </c>
      <c r="C9" s="11" t="s">
        <v>63</v>
      </c>
    </row>
    <row r="10" spans="1:20" x14ac:dyDescent="0.3">
      <c r="B10" s="33" t="s">
        <v>64</v>
      </c>
    </row>
    <row r="11" spans="1:20" x14ac:dyDescent="0.3">
      <c r="B11" s="33"/>
    </row>
    <row r="12" spans="1:20" ht="15.75" customHeight="1" x14ac:dyDescent="0.3">
      <c r="B12" s="171" t="s">
        <v>65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34"/>
      <c r="S12" s="34"/>
      <c r="T12" s="34"/>
    </row>
    <row r="13" spans="1:20" ht="15.75" customHeight="1" x14ac:dyDescent="0.3">
      <c r="B13" s="35"/>
      <c r="C13" s="35"/>
      <c r="D13" s="35"/>
      <c r="E13" s="35"/>
      <c r="F13" s="35"/>
      <c r="G13" s="35"/>
      <c r="H13" s="35"/>
      <c r="I13" s="36"/>
      <c r="J13" s="36"/>
      <c r="K13" s="36"/>
      <c r="L13" s="35"/>
      <c r="M13" s="35"/>
      <c r="N13" s="35"/>
      <c r="O13" s="35"/>
      <c r="P13" s="35"/>
      <c r="Q13" s="35"/>
      <c r="R13" s="34"/>
      <c r="S13" s="34"/>
      <c r="T13" s="34"/>
    </row>
    <row r="14" spans="1:20" ht="15.75" customHeight="1" x14ac:dyDescent="0.3">
      <c r="A14" s="37">
        <v>1</v>
      </c>
      <c r="B14" s="158" t="s">
        <v>66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34"/>
      <c r="S14" s="34"/>
      <c r="T14" s="34"/>
    </row>
    <row r="15" spans="1:20" ht="14.7" customHeight="1" x14ac:dyDescent="0.3">
      <c r="A15" s="38"/>
      <c r="B15" s="159" t="s">
        <v>67</v>
      </c>
      <c r="C15" s="160" t="s">
        <v>68</v>
      </c>
      <c r="D15" s="160" t="s">
        <v>69</v>
      </c>
      <c r="E15" s="172" t="s">
        <v>70</v>
      </c>
      <c r="F15" s="160" t="s">
        <v>71</v>
      </c>
      <c r="G15" s="160" t="s">
        <v>72</v>
      </c>
      <c r="H15" s="161" t="s">
        <v>73</v>
      </c>
      <c r="I15" s="161"/>
      <c r="J15" s="161"/>
      <c r="K15" s="160" t="s">
        <v>74</v>
      </c>
      <c r="L15" s="160" t="s">
        <v>75</v>
      </c>
      <c r="M15" s="163" t="s">
        <v>76</v>
      </c>
      <c r="N15" s="163"/>
      <c r="O15" s="164" t="s">
        <v>77</v>
      </c>
      <c r="P15" s="160" t="s">
        <v>78</v>
      </c>
      <c r="Q15" s="160" t="s">
        <v>16</v>
      </c>
      <c r="R15" s="34"/>
      <c r="S15" s="34"/>
      <c r="T15" s="34"/>
    </row>
    <row r="16" spans="1:20" ht="54.75" customHeight="1" x14ac:dyDescent="0.3">
      <c r="A16" s="40"/>
      <c r="B16" s="159"/>
      <c r="C16" s="160"/>
      <c r="D16" s="160"/>
      <c r="E16" s="172"/>
      <c r="F16" s="160"/>
      <c r="G16" s="160"/>
      <c r="H16" s="41" t="s">
        <v>79</v>
      </c>
      <c r="I16" s="42" t="s">
        <v>80</v>
      </c>
      <c r="J16" s="42" t="s">
        <v>81</v>
      </c>
      <c r="K16" s="160"/>
      <c r="L16" s="160"/>
      <c r="M16" s="39" t="s">
        <v>82</v>
      </c>
      <c r="N16" s="39" t="s">
        <v>83</v>
      </c>
      <c r="O16" s="164"/>
      <c r="P16" s="160"/>
      <c r="Q16" s="160"/>
      <c r="R16" s="34"/>
      <c r="S16" s="34"/>
      <c r="T16" s="34"/>
    </row>
    <row r="17" spans="1:1025" x14ac:dyDescent="0.3">
      <c r="A17" s="43">
        <v>1.1000000000000001</v>
      </c>
      <c r="B17" s="44" t="s">
        <v>226</v>
      </c>
      <c r="C17" s="44" t="s">
        <v>84</v>
      </c>
      <c r="D17" s="45" t="s">
        <v>85</v>
      </c>
      <c r="E17" s="44" t="s">
        <v>38</v>
      </c>
      <c r="F17" s="44"/>
      <c r="G17" s="44"/>
      <c r="H17" s="136">
        <f>21200000/3.3</f>
        <v>6424242.4242424248</v>
      </c>
      <c r="I17" s="47">
        <v>0</v>
      </c>
      <c r="J17" s="47">
        <v>1</v>
      </c>
      <c r="K17" s="126">
        <v>1</v>
      </c>
      <c r="L17" s="126" t="s">
        <v>15</v>
      </c>
      <c r="M17" s="116">
        <v>43831</v>
      </c>
      <c r="N17" s="116">
        <v>43983</v>
      </c>
      <c r="O17" s="44"/>
      <c r="P17" s="44"/>
      <c r="Q17" s="126" t="s">
        <v>17</v>
      </c>
      <c r="R17" s="34"/>
      <c r="S17" s="34"/>
      <c r="T17" s="34"/>
    </row>
    <row r="18" spans="1:1025" ht="31.2" x14ac:dyDescent="0.3">
      <c r="A18" s="43">
        <v>1.2</v>
      </c>
      <c r="B18" s="44" t="s">
        <v>226</v>
      </c>
      <c r="C18" s="44" t="s">
        <v>185</v>
      </c>
      <c r="D18" s="45" t="s">
        <v>86</v>
      </c>
      <c r="E18" s="44" t="s">
        <v>38</v>
      </c>
      <c r="F18" s="44"/>
      <c r="G18" s="44"/>
      <c r="H18" s="136">
        <f>(61300000/3.3)+(6000000/3.3)</f>
        <v>20393939.393939398</v>
      </c>
      <c r="I18" s="47">
        <v>0.6</v>
      </c>
      <c r="J18" s="47">
        <v>0.4</v>
      </c>
      <c r="K18" s="126">
        <v>1</v>
      </c>
      <c r="L18" s="126" t="s">
        <v>15</v>
      </c>
      <c r="M18" s="116">
        <v>44197</v>
      </c>
      <c r="N18" s="116">
        <v>44348</v>
      </c>
      <c r="O18" s="44"/>
      <c r="P18" s="44"/>
      <c r="Q18" s="126" t="s">
        <v>17</v>
      </c>
      <c r="R18" s="34"/>
      <c r="S18" s="34"/>
      <c r="T18" s="34"/>
    </row>
    <row r="19" spans="1:1025" x14ac:dyDescent="0.3">
      <c r="A19" s="43">
        <v>1.3</v>
      </c>
      <c r="B19" s="44" t="s">
        <v>226</v>
      </c>
      <c r="C19" s="44" t="s">
        <v>87</v>
      </c>
      <c r="D19" s="44"/>
      <c r="E19" s="44" t="s">
        <v>38</v>
      </c>
      <c r="F19" s="44"/>
      <c r="G19" s="44"/>
      <c r="H19" s="136">
        <f>16000000/3.3</f>
        <v>4848484.8484848486</v>
      </c>
      <c r="I19" s="49">
        <v>1</v>
      </c>
      <c r="J19" s="49">
        <v>0</v>
      </c>
      <c r="K19" s="126">
        <v>1</v>
      </c>
      <c r="L19" s="126" t="s">
        <v>15</v>
      </c>
      <c r="M19" s="116">
        <v>43647</v>
      </c>
      <c r="N19" s="116">
        <v>43831</v>
      </c>
      <c r="O19" s="44"/>
      <c r="P19" s="44"/>
      <c r="Q19" s="126" t="s">
        <v>17</v>
      </c>
      <c r="R19" s="34"/>
      <c r="S19" s="34"/>
      <c r="T19" s="34"/>
    </row>
    <row r="20" spans="1:1025" x14ac:dyDescent="0.3">
      <c r="A20" s="43">
        <v>1.5</v>
      </c>
      <c r="B20" s="44" t="s">
        <v>226</v>
      </c>
      <c r="C20" s="44" t="s">
        <v>193</v>
      </c>
      <c r="D20" s="44"/>
      <c r="E20" s="44" t="s">
        <v>38</v>
      </c>
      <c r="F20" s="44"/>
      <c r="G20" s="44"/>
      <c r="H20" s="136">
        <f>5500000/3.3</f>
        <v>1666666.6666666667</v>
      </c>
      <c r="I20" s="49">
        <v>1</v>
      </c>
      <c r="J20" s="49">
        <v>0</v>
      </c>
      <c r="K20" s="126">
        <v>1</v>
      </c>
      <c r="L20" s="126" t="s">
        <v>15</v>
      </c>
      <c r="M20" s="116">
        <v>43647</v>
      </c>
      <c r="N20" s="116">
        <v>43831</v>
      </c>
      <c r="O20" s="44"/>
      <c r="P20" s="44"/>
      <c r="Q20" s="126" t="s">
        <v>17</v>
      </c>
      <c r="R20" s="34"/>
      <c r="S20" s="34"/>
      <c r="T20" s="34"/>
    </row>
    <row r="21" spans="1:1025" x14ac:dyDescent="0.3">
      <c r="A21" s="43">
        <v>1.7</v>
      </c>
      <c r="B21" s="44" t="s">
        <v>226</v>
      </c>
      <c r="C21" s="44" t="s">
        <v>88</v>
      </c>
      <c r="D21" s="44"/>
      <c r="E21" s="44" t="s">
        <v>38</v>
      </c>
      <c r="F21" s="44"/>
      <c r="G21" s="44"/>
      <c r="H21" s="136">
        <f>15000000/3.3</f>
        <v>4545454.5454545459</v>
      </c>
      <c r="I21" s="49">
        <v>1</v>
      </c>
      <c r="J21" s="49">
        <v>0</v>
      </c>
      <c r="K21" s="126">
        <v>1</v>
      </c>
      <c r="L21" s="126" t="s">
        <v>15</v>
      </c>
      <c r="M21" s="116">
        <v>43466</v>
      </c>
      <c r="N21" s="116">
        <v>43617</v>
      </c>
      <c r="O21" s="44"/>
      <c r="P21" s="44"/>
      <c r="Q21" s="126" t="s">
        <v>17</v>
      </c>
      <c r="R21" s="34"/>
      <c r="S21" s="34"/>
      <c r="T21" s="34"/>
    </row>
    <row r="22" spans="1:1025" x14ac:dyDescent="0.3">
      <c r="A22" s="43">
        <v>1.8</v>
      </c>
      <c r="B22" s="44" t="s">
        <v>226</v>
      </c>
      <c r="C22" s="44" t="s">
        <v>89</v>
      </c>
      <c r="D22" s="44"/>
      <c r="E22" s="44" t="s">
        <v>38</v>
      </c>
      <c r="F22" s="44"/>
      <c r="G22" s="44"/>
      <c r="H22" s="136">
        <f>35000000/3.3</f>
        <v>10606060.606060607</v>
      </c>
      <c r="I22" s="49">
        <v>1</v>
      </c>
      <c r="J22" s="49">
        <v>0</v>
      </c>
      <c r="K22" s="126">
        <v>1</v>
      </c>
      <c r="L22" s="126" t="s">
        <v>15</v>
      </c>
      <c r="M22" s="116">
        <v>44013</v>
      </c>
      <c r="N22" s="116">
        <v>44197</v>
      </c>
      <c r="O22" s="44"/>
      <c r="P22" s="44"/>
      <c r="Q22" s="126" t="s">
        <v>17</v>
      </c>
      <c r="R22" s="34"/>
      <c r="S22" s="34"/>
      <c r="T22" s="34"/>
    </row>
    <row r="23" spans="1:1025" x14ac:dyDescent="0.3">
      <c r="A23" s="43">
        <v>1.9</v>
      </c>
      <c r="B23" s="44" t="s">
        <v>226</v>
      </c>
      <c r="C23" s="44" t="s">
        <v>220</v>
      </c>
      <c r="D23" s="44"/>
      <c r="E23" s="44" t="s">
        <v>39</v>
      </c>
      <c r="F23" s="44"/>
      <c r="G23" s="44"/>
      <c r="H23" s="136">
        <f>800000/3.3</f>
        <v>242424.24242424243</v>
      </c>
      <c r="I23" s="49">
        <v>1</v>
      </c>
      <c r="J23" s="49">
        <v>0</v>
      </c>
      <c r="K23" s="126">
        <v>1</v>
      </c>
      <c r="L23" s="126" t="s">
        <v>14</v>
      </c>
      <c r="M23" s="116">
        <v>43586</v>
      </c>
      <c r="N23" s="116">
        <v>43678</v>
      </c>
      <c r="O23" s="44"/>
      <c r="P23" s="44"/>
      <c r="Q23" s="126" t="s">
        <v>17</v>
      </c>
      <c r="R23" s="34"/>
      <c r="S23" s="34"/>
      <c r="T23" s="34"/>
    </row>
    <row r="24" spans="1:1025" x14ac:dyDescent="0.3">
      <c r="A24" s="50">
        <v>1.1000000000000001</v>
      </c>
      <c r="B24" s="44" t="s">
        <v>226</v>
      </c>
      <c r="C24" s="44" t="s">
        <v>90</v>
      </c>
      <c r="D24" s="44"/>
      <c r="E24" s="44" t="s">
        <v>38</v>
      </c>
      <c r="F24" s="44"/>
      <c r="G24" s="44"/>
      <c r="H24" s="136">
        <f>3500000/3.3</f>
        <v>1060606.0606060605</v>
      </c>
      <c r="I24" s="49">
        <v>0</v>
      </c>
      <c r="J24" s="49">
        <v>1</v>
      </c>
      <c r="K24" s="126">
        <v>2</v>
      </c>
      <c r="L24" s="126" t="s">
        <v>15</v>
      </c>
      <c r="M24" s="116">
        <v>44562</v>
      </c>
      <c r="N24" s="116">
        <v>44743</v>
      </c>
      <c r="O24" s="44"/>
      <c r="P24" s="44"/>
      <c r="Q24" s="126" t="s">
        <v>17</v>
      </c>
      <c r="R24" s="34"/>
      <c r="S24" s="34"/>
      <c r="T24" s="34"/>
    </row>
    <row r="25" spans="1:1025" ht="31.2" x14ac:dyDescent="0.3">
      <c r="A25" s="50">
        <v>1.1100000000000001</v>
      </c>
      <c r="B25" s="44" t="s">
        <v>226</v>
      </c>
      <c r="C25" s="44" t="s">
        <v>187</v>
      </c>
      <c r="D25" s="44"/>
      <c r="E25" s="44" t="s">
        <v>38</v>
      </c>
      <c r="F25" s="44"/>
      <c r="G25" s="44"/>
      <c r="H25" s="136">
        <f>(6900000+4703000)/3.3</f>
        <v>3516060.6060606064</v>
      </c>
      <c r="I25" s="49">
        <v>0.32</v>
      </c>
      <c r="J25" s="49">
        <v>0.68</v>
      </c>
      <c r="K25" s="126">
        <v>2</v>
      </c>
      <c r="L25" s="126" t="s">
        <v>15</v>
      </c>
      <c r="M25" s="116">
        <v>43647</v>
      </c>
      <c r="N25" s="116">
        <v>43831</v>
      </c>
      <c r="O25" s="44"/>
      <c r="P25" s="44"/>
      <c r="Q25" s="126" t="s">
        <v>17</v>
      </c>
      <c r="R25" s="34"/>
      <c r="S25" s="34"/>
      <c r="T25" s="34"/>
    </row>
    <row r="26" spans="1:1025" s="13" customFormat="1" ht="31.2" x14ac:dyDescent="0.3">
      <c r="A26" s="50">
        <v>1.1200000000000001</v>
      </c>
      <c r="B26" s="44" t="s">
        <v>226</v>
      </c>
      <c r="C26" s="44" t="s">
        <v>188</v>
      </c>
      <c r="D26" s="44"/>
      <c r="E26" s="44" t="s">
        <v>38</v>
      </c>
      <c r="F26" s="44"/>
      <c r="G26" s="44"/>
      <c r="H26" s="136">
        <f>(9200000+6600000)/3.3</f>
        <v>4787878.7878787881</v>
      </c>
      <c r="I26" s="49"/>
      <c r="J26" s="49"/>
      <c r="K26" s="126">
        <v>2</v>
      </c>
      <c r="L26" s="126" t="s">
        <v>15</v>
      </c>
      <c r="M26" s="116">
        <v>44013</v>
      </c>
      <c r="N26" s="116">
        <v>44197</v>
      </c>
      <c r="O26" s="44"/>
      <c r="P26" s="44"/>
      <c r="Q26" s="126"/>
      <c r="R26" s="34"/>
      <c r="S26" s="34"/>
      <c r="T26" s="34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  <c r="NZ26" s="51"/>
      <c r="OA26" s="51"/>
      <c r="OB26" s="51"/>
      <c r="OC26" s="51"/>
      <c r="OD26" s="51"/>
      <c r="OE26" s="51"/>
      <c r="OF26" s="51"/>
      <c r="OG26" s="51"/>
      <c r="OH26" s="51"/>
      <c r="OI26" s="51"/>
      <c r="OJ26" s="51"/>
      <c r="OK26" s="51"/>
      <c r="OL26" s="51"/>
      <c r="OM26" s="51"/>
      <c r="ON26" s="51"/>
      <c r="OO26" s="51"/>
      <c r="OP26" s="51"/>
      <c r="OQ26" s="51"/>
      <c r="OR26" s="51"/>
      <c r="OS26" s="51"/>
      <c r="OT26" s="51"/>
      <c r="OU26" s="51"/>
      <c r="OV26" s="51"/>
      <c r="OW26" s="51"/>
      <c r="OX26" s="51"/>
      <c r="OY26" s="51"/>
      <c r="OZ26" s="51"/>
      <c r="PA26" s="51"/>
      <c r="PB26" s="51"/>
      <c r="PC26" s="51"/>
      <c r="PD26" s="51"/>
      <c r="PE26" s="51"/>
      <c r="PF26" s="51"/>
      <c r="PG26" s="51"/>
      <c r="PH26" s="51"/>
      <c r="PI26" s="51"/>
      <c r="PJ26" s="51"/>
      <c r="PK26" s="51"/>
      <c r="PL26" s="51"/>
      <c r="PM26" s="51"/>
      <c r="PN26" s="51"/>
      <c r="PO26" s="51"/>
      <c r="PP26" s="51"/>
      <c r="PQ26" s="51"/>
      <c r="PR26" s="51"/>
      <c r="PS26" s="51"/>
      <c r="PT26" s="51"/>
      <c r="PU26" s="51"/>
      <c r="PV26" s="51"/>
      <c r="PW26" s="51"/>
      <c r="PX26" s="51"/>
      <c r="PY26" s="51"/>
      <c r="PZ26" s="51"/>
      <c r="QA26" s="51"/>
      <c r="QB26" s="51"/>
      <c r="QC26" s="51"/>
      <c r="QD26" s="51"/>
      <c r="QE26" s="51"/>
      <c r="QF26" s="51"/>
      <c r="QG26" s="51"/>
      <c r="QH26" s="51"/>
      <c r="QI26" s="51"/>
      <c r="QJ26" s="51"/>
      <c r="QK26" s="51"/>
      <c r="QL26" s="51"/>
      <c r="QM26" s="51"/>
      <c r="QN26" s="51"/>
      <c r="QO26" s="51"/>
      <c r="QP26" s="51"/>
      <c r="QQ26" s="51"/>
      <c r="QR26" s="51"/>
      <c r="QS26" s="51"/>
      <c r="QT26" s="51"/>
      <c r="QU26" s="51"/>
      <c r="QV26" s="51"/>
      <c r="QW26" s="51"/>
      <c r="QX26" s="51"/>
      <c r="QY26" s="51"/>
      <c r="QZ26" s="51"/>
      <c r="RA26" s="51"/>
      <c r="RB26" s="51"/>
      <c r="RC26" s="51"/>
      <c r="RD26" s="51"/>
      <c r="RE26" s="51"/>
      <c r="RF26" s="51"/>
      <c r="RG26" s="51"/>
      <c r="RH26" s="51"/>
      <c r="RI26" s="51"/>
      <c r="RJ26" s="51"/>
      <c r="RK26" s="51"/>
      <c r="RL26" s="51"/>
      <c r="RM26" s="51"/>
      <c r="RN26" s="51"/>
      <c r="RO26" s="51"/>
      <c r="RP26" s="51"/>
      <c r="RQ26" s="51"/>
      <c r="RR26" s="51"/>
      <c r="RS26" s="51"/>
      <c r="RT26" s="51"/>
      <c r="RU26" s="51"/>
      <c r="RV26" s="51"/>
      <c r="RW26" s="51"/>
      <c r="RX26" s="51"/>
      <c r="RY26" s="51"/>
      <c r="RZ26" s="51"/>
      <c r="SA26" s="51"/>
      <c r="SB26" s="51"/>
      <c r="SC26" s="51"/>
      <c r="SD26" s="51"/>
      <c r="SE26" s="51"/>
      <c r="SF26" s="51"/>
      <c r="SG26" s="51"/>
      <c r="SH26" s="51"/>
      <c r="SI26" s="51"/>
      <c r="SJ26" s="51"/>
      <c r="SK26" s="51"/>
      <c r="SL26" s="51"/>
      <c r="SM26" s="51"/>
      <c r="SN26" s="51"/>
      <c r="SO26" s="51"/>
      <c r="SP26" s="51"/>
      <c r="SQ26" s="51"/>
      <c r="SR26" s="51"/>
      <c r="SS26" s="51"/>
      <c r="ST26" s="51"/>
      <c r="SU26" s="51"/>
      <c r="SV26" s="51"/>
      <c r="SW26" s="51"/>
      <c r="SX26" s="51"/>
      <c r="SY26" s="51"/>
      <c r="SZ26" s="51"/>
      <c r="TA26" s="51"/>
      <c r="TB26" s="51"/>
      <c r="TC26" s="51"/>
      <c r="TD26" s="51"/>
      <c r="TE26" s="51"/>
      <c r="TF26" s="51"/>
      <c r="TG26" s="51"/>
      <c r="TH26" s="51"/>
      <c r="TI26" s="51"/>
      <c r="TJ26" s="51"/>
      <c r="TK26" s="51"/>
      <c r="TL26" s="51"/>
      <c r="TM26" s="51"/>
      <c r="TN26" s="51"/>
      <c r="TO26" s="51"/>
      <c r="TP26" s="51"/>
      <c r="TQ26" s="51"/>
      <c r="TR26" s="51"/>
      <c r="TS26" s="51"/>
      <c r="TT26" s="51"/>
      <c r="TU26" s="51"/>
      <c r="TV26" s="51"/>
      <c r="TW26" s="51"/>
      <c r="TX26" s="51"/>
      <c r="TY26" s="51"/>
      <c r="TZ26" s="51"/>
      <c r="UA26" s="51"/>
      <c r="UB26" s="51"/>
      <c r="UC26" s="51"/>
      <c r="UD26" s="51"/>
      <c r="UE26" s="51"/>
      <c r="UF26" s="51"/>
      <c r="UG26" s="51"/>
      <c r="UH26" s="51"/>
      <c r="UI26" s="51"/>
      <c r="UJ26" s="51"/>
      <c r="UK26" s="51"/>
      <c r="UL26" s="51"/>
      <c r="UM26" s="51"/>
      <c r="UN26" s="51"/>
      <c r="UO26" s="51"/>
      <c r="UP26" s="51"/>
      <c r="UQ26" s="51"/>
      <c r="UR26" s="51"/>
      <c r="US26" s="51"/>
      <c r="UT26" s="51"/>
      <c r="UU26" s="51"/>
      <c r="UV26" s="51"/>
      <c r="UW26" s="51"/>
      <c r="UX26" s="51"/>
      <c r="UY26" s="51"/>
      <c r="UZ26" s="51"/>
      <c r="VA26" s="51"/>
      <c r="VB26" s="51"/>
      <c r="VC26" s="51"/>
      <c r="VD26" s="51"/>
      <c r="VE26" s="51"/>
      <c r="VF26" s="51"/>
      <c r="VG26" s="51"/>
      <c r="VH26" s="51"/>
      <c r="VI26" s="51"/>
      <c r="VJ26" s="51"/>
      <c r="VK26" s="51"/>
      <c r="VL26" s="51"/>
      <c r="VM26" s="51"/>
      <c r="VN26" s="51"/>
      <c r="VO26" s="51"/>
      <c r="VP26" s="51"/>
      <c r="VQ26" s="51"/>
      <c r="VR26" s="51"/>
      <c r="VS26" s="51"/>
      <c r="VT26" s="51"/>
      <c r="VU26" s="51"/>
      <c r="VV26" s="51"/>
      <c r="VW26" s="51"/>
      <c r="VX26" s="51"/>
      <c r="VY26" s="51"/>
      <c r="VZ26" s="51"/>
      <c r="WA26" s="51"/>
      <c r="WB26" s="51"/>
      <c r="WC26" s="51"/>
      <c r="WD26" s="51"/>
      <c r="WE26" s="51"/>
      <c r="WF26" s="51"/>
      <c r="WG26" s="51"/>
      <c r="WH26" s="51"/>
      <c r="WI26" s="51"/>
      <c r="WJ26" s="51"/>
      <c r="WK26" s="51"/>
      <c r="WL26" s="51"/>
      <c r="WM26" s="51"/>
      <c r="WN26" s="51"/>
      <c r="WO26" s="51"/>
      <c r="WP26" s="51"/>
      <c r="WQ26" s="51"/>
      <c r="WR26" s="51"/>
      <c r="WS26" s="51"/>
      <c r="WT26" s="51"/>
      <c r="WU26" s="51"/>
      <c r="WV26" s="51"/>
      <c r="WW26" s="51"/>
      <c r="WX26" s="51"/>
      <c r="WY26" s="51"/>
      <c r="WZ26" s="51"/>
      <c r="XA26" s="51"/>
      <c r="XB26" s="51"/>
      <c r="XC26" s="51"/>
      <c r="XD26" s="51"/>
      <c r="XE26" s="51"/>
      <c r="XF26" s="51"/>
      <c r="XG26" s="51"/>
      <c r="XH26" s="51"/>
      <c r="XI26" s="51"/>
      <c r="XJ26" s="51"/>
      <c r="XK26" s="51"/>
      <c r="XL26" s="51"/>
      <c r="XM26" s="51"/>
      <c r="XN26" s="51"/>
      <c r="XO26" s="51"/>
      <c r="XP26" s="51"/>
      <c r="XQ26" s="51"/>
      <c r="XR26" s="51"/>
      <c r="XS26" s="51"/>
      <c r="XT26" s="51"/>
      <c r="XU26" s="51"/>
      <c r="XV26" s="51"/>
      <c r="XW26" s="51"/>
      <c r="XX26" s="51"/>
      <c r="XY26" s="51"/>
      <c r="XZ26" s="51"/>
      <c r="YA26" s="51"/>
      <c r="YB26" s="51"/>
      <c r="YC26" s="51"/>
      <c r="YD26" s="51"/>
      <c r="YE26" s="51"/>
      <c r="YF26" s="51"/>
      <c r="YG26" s="51"/>
      <c r="YH26" s="51"/>
      <c r="YI26" s="51"/>
      <c r="YJ26" s="51"/>
      <c r="YK26" s="51"/>
      <c r="YL26" s="51"/>
      <c r="YM26" s="51"/>
      <c r="YN26" s="51"/>
      <c r="YO26" s="51"/>
      <c r="YP26" s="51"/>
      <c r="YQ26" s="51"/>
      <c r="YR26" s="51"/>
      <c r="YS26" s="51"/>
      <c r="YT26" s="51"/>
      <c r="YU26" s="51"/>
      <c r="YV26" s="51"/>
      <c r="YW26" s="51"/>
      <c r="YX26" s="51"/>
      <c r="YY26" s="51"/>
      <c r="YZ26" s="51"/>
      <c r="ZA26" s="51"/>
      <c r="ZB26" s="51"/>
      <c r="ZC26" s="51"/>
      <c r="ZD26" s="51"/>
      <c r="ZE26" s="51"/>
      <c r="ZF26" s="51"/>
      <c r="ZG26" s="51"/>
      <c r="ZH26" s="51"/>
      <c r="ZI26" s="51"/>
      <c r="ZJ26" s="51"/>
      <c r="ZK26" s="51"/>
      <c r="ZL26" s="51"/>
      <c r="ZM26" s="51"/>
      <c r="ZN26" s="51"/>
      <c r="ZO26" s="51"/>
      <c r="ZP26" s="51"/>
      <c r="ZQ26" s="51"/>
      <c r="ZR26" s="51"/>
      <c r="ZS26" s="51"/>
      <c r="ZT26" s="51"/>
      <c r="ZU26" s="51"/>
      <c r="ZV26" s="51"/>
      <c r="ZW26" s="51"/>
      <c r="ZX26" s="51"/>
      <c r="ZY26" s="51"/>
      <c r="ZZ26" s="51"/>
      <c r="AAA26" s="51"/>
      <c r="AAB26" s="51"/>
      <c r="AAC26" s="51"/>
      <c r="AAD26" s="51"/>
      <c r="AAE26" s="51"/>
      <c r="AAF26" s="51"/>
      <c r="AAG26" s="51"/>
      <c r="AAH26" s="51"/>
      <c r="AAI26" s="51"/>
      <c r="AAJ26" s="51"/>
      <c r="AAK26" s="51"/>
      <c r="AAL26" s="51"/>
      <c r="AAM26" s="51"/>
      <c r="AAN26" s="51"/>
      <c r="AAO26" s="51"/>
      <c r="AAP26" s="51"/>
      <c r="AAQ26" s="51"/>
      <c r="AAR26" s="51"/>
      <c r="AAS26" s="51"/>
      <c r="AAT26" s="51"/>
      <c r="AAU26" s="51"/>
      <c r="AAV26" s="51"/>
      <c r="AAW26" s="51"/>
      <c r="AAX26" s="51"/>
      <c r="AAY26" s="51"/>
      <c r="AAZ26" s="51"/>
      <c r="ABA26" s="51"/>
      <c r="ABB26" s="51"/>
      <c r="ABC26" s="51"/>
      <c r="ABD26" s="51"/>
      <c r="ABE26" s="51"/>
      <c r="ABF26" s="51"/>
      <c r="ABG26" s="51"/>
      <c r="ABH26" s="51"/>
      <c r="ABI26" s="51"/>
      <c r="ABJ26" s="51"/>
      <c r="ABK26" s="51"/>
      <c r="ABL26" s="51"/>
      <c r="ABM26" s="51"/>
      <c r="ABN26" s="51"/>
      <c r="ABO26" s="51"/>
      <c r="ABP26" s="51"/>
      <c r="ABQ26" s="51"/>
      <c r="ABR26" s="51"/>
      <c r="ABS26" s="51"/>
      <c r="ABT26" s="51"/>
      <c r="ABU26" s="51"/>
      <c r="ABV26" s="51"/>
      <c r="ABW26" s="51"/>
      <c r="ABX26" s="51"/>
      <c r="ABY26" s="51"/>
      <c r="ABZ26" s="51"/>
      <c r="ACA26" s="51"/>
      <c r="ACB26" s="51"/>
      <c r="ACC26" s="51"/>
      <c r="ACD26" s="51"/>
      <c r="ACE26" s="51"/>
      <c r="ACF26" s="51"/>
      <c r="ACG26" s="51"/>
      <c r="ACH26" s="51"/>
      <c r="ACI26" s="51"/>
      <c r="ACJ26" s="51"/>
      <c r="ACK26" s="51"/>
      <c r="ACL26" s="51"/>
      <c r="ACM26" s="51"/>
      <c r="ACN26" s="51"/>
      <c r="ACO26" s="51"/>
      <c r="ACP26" s="51"/>
      <c r="ACQ26" s="51"/>
      <c r="ACR26" s="51"/>
      <c r="ACS26" s="51"/>
      <c r="ACT26" s="51"/>
      <c r="ACU26" s="51"/>
      <c r="ACV26" s="51"/>
      <c r="ACW26" s="51"/>
      <c r="ACX26" s="51"/>
      <c r="ACY26" s="51"/>
      <c r="ACZ26" s="51"/>
      <c r="ADA26" s="51"/>
      <c r="ADB26" s="51"/>
      <c r="ADC26" s="51"/>
      <c r="ADD26" s="51"/>
      <c r="ADE26" s="51"/>
      <c r="ADF26" s="51"/>
      <c r="ADG26" s="51"/>
      <c r="ADH26" s="51"/>
      <c r="ADI26" s="51"/>
      <c r="ADJ26" s="51"/>
      <c r="ADK26" s="51"/>
      <c r="ADL26" s="51"/>
      <c r="ADM26" s="51"/>
      <c r="ADN26" s="51"/>
      <c r="ADO26" s="51"/>
      <c r="ADP26" s="51"/>
      <c r="ADQ26" s="51"/>
      <c r="ADR26" s="51"/>
      <c r="ADS26" s="51"/>
      <c r="ADT26" s="51"/>
      <c r="ADU26" s="51"/>
      <c r="ADV26" s="51"/>
      <c r="ADW26" s="51"/>
      <c r="ADX26" s="51"/>
      <c r="ADY26" s="51"/>
      <c r="ADZ26" s="51"/>
      <c r="AEA26" s="51"/>
      <c r="AEB26" s="51"/>
      <c r="AEC26" s="51"/>
      <c r="AED26" s="51"/>
      <c r="AEE26" s="51"/>
      <c r="AEF26" s="51"/>
      <c r="AEG26" s="51"/>
      <c r="AEH26" s="51"/>
      <c r="AEI26" s="51"/>
      <c r="AEJ26" s="51"/>
      <c r="AEK26" s="51"/>
      <c r="AEL26" s="51"/>
      <c r="AEM26" s="51"/>
      <c r="AEN26" s="51"/>
      <c r="AEO26" s="51"/>
      <c r="AEP26" s="51"/>
      <c r="AEQ26" s="51"/>
      <c r="AER26" s="51"/>
      <c r="AES26" s="51"/>
      <c r="AET26" s="51"/>
      <c r="AEU26" s="51"/>
      <c r="AEV26" s="51"/>
      <c r="AEW26" s="51"/>
      <c r="AEX26" s="51"/>
      <c r="AEY26" s="51"/>
      <c r="AEZ26" s="51"/>
      <c r="AFA26" s="51"/>
      <c r="AFB26" s="51"/>
      <c r="AFC26" s="51"/>
      <c r="AFD26" s="51"/>
      <c r="AFE26" s="51"/>
      <c r="AFF26" s="51"/>
      <c r="AFG26" s="51"/>
      <c r="AFH26" s="51"/>
      <c r="AFI26" s="51"/>
      <c r="AFJ26" s="51"/>
      <c r="AFK26" s="51"/>
      <c r="AFL26" s="51"/>
      <c r="AFM26" s="51"/>
      <c r="AFN26" s="51"/>
      <c r="AFO26" s="51"/>
      <c r="AFP26" s="51"/>
      <c r="AFQ26" s="51"/>
      <c r="AFR26" s="51"/>
      <c r="AFS26" s="51"/>
      <c r="AFT26" s="51"/>
      <c r="AFU26" s="51"/>
      <c r="AFV26" s="51"/>
      <c r="AFW26" s="51"/>
      <c r="AFX26" s="51"/>
      <c r="AFY26" s="51"/>
      <c r="AFZ26" s="51"/>
      <c r="AGA26" s="51"/>
      <c r="AGB26" s="51"/>
      <c r="AGC26" s="51"/>
      <c r="AGD26" s="51"/>
      <c r="AGE26" s="51"/>
      <c r="AGF26" s="51"/>
      <c r="AGG26" s="51"/>
      <c r="AGH26" s="51"/>
      <c r="AGI26" s="51"/>
      <c r="AGJ26" s="51"/>
      <c r="AGK26" s="51"/>
      <c r="AGL26" s="51"/>
      <c r="AGM26" s="51"/>
      <c r="AGN26" s="51"/>
      <c r="AGO26" s="51"/>
      <c r="AGP26" s="51"/>
      <c r="AGQ26" s="51"/>
      <c r="AGR26" s="51"/>
      <c r="AGS26" s="51"/>
      <c r="AGT26" s="51"/>
      <c r="AGU26" s="51"/>
      <c r="AGV26" s="51"/>
      <c r="AGW26" s="51"/>
      <c r="AGX26" s="51"/>
      <c r="AGY26" s="51"/>
      <c r="AGZ26" s="51"/>
      <c r="AHA26" s="51"/>
      <c r="AHB26" s="51"/>
      <c r="AHC26" s="51"/>
      <c r="AHD26" s="51"/>
      <c r="AHE26" s="51"/>
      <c r="AHF26" s="51"/>
      <c r="AHG26" s="51"/>
      <c r="AHH26" s="51"/>
      <c r="AHI26" s="51"/>
      <c r="AHJ26" s="51"/>
      <c r="AHK26" s="51"/>
      <c r="AHL26" s="51"/>
      <c r="AHM26" s="51"/>
      <c r="AHN26" s="51"/>
      <c r="AHO26" s="51"/>
      <c r="AHP26" s="51"/>
      <c r="AHQ26" s="51"/>
      <c r="AHR26" s="51"/>
      <c r="AHS26" s="51"/>
      <c r="AHT26" s="51"/>
      <c r="AHU26" s="51"/>
      <c r="AHV26" s="51"/>
      <c r="AHW26" s="51"/>
      <c r="AHX26" s="51"/>
      <c r="AHY26" s="51"/>
      <c r="AHZ26" s="51"/>
      <c r="AIA26" s="51"/>
      <c r="AIB26" s="51"/>
      <c r="AIC26" s="51"/>
      <c r="AID26" s="51"/>
      <c r="AIE26" s="51"/>
      <c r="AIF26" s="51"/>
      <c r="AIG26" s="51"/>
      <c r="AIH26" s="51"/>
      <c r="AII26" s="51"/>
      <c r="AIJ26" s="51"/>
      <c r="AIK26" s="51"/>
      <c r="AIL26" s="51"/>
      <c r="AIM26" s="51"/>
      <c r="AIN26" s="51"/>
      <c r="AIO26" s="51"/>
      <c r="AIP26" s="51"/>
      <c r="AIQ26" s="51"/>
      <c r="AIR26" s="51"/>
      <c r="AIS26" s="51"/>
      <c r="AIT26" s="51"/>
      <c r="AIU26" s="51"/>
      <c r="AIV26" s="51"/>
      <c r="AIW26" s="51"/>
      <c r="AIX26" s="51"/>
      <c r="AIY26" s="51"/>
      <c r="AIZ26" s="51"/>
      <c r="AJA26" s="51"/>
      <c r="AJB26" s="51"/>
      <c r="AJC26" s="51"/>
      <c r="AJD26" s="51"/>
      <c r="AJE26" s="51"/>
      <c r="AJF26" s="51"/>
      <c r="AJG26" s="51"/>
      <c r="AJH26" s="51"/>
      <c r="AJI26" s="51"/>
      <c r="AJJ26" s="51"/>
      <c r="AJK26" s="51"/>
      <c r="AJL26" s="51"/>
      <c r="AJM26" s="51"/>
      <c r="AJN26" s="51"/>
      <c r="AJO26" s="51"/>
      <c r="AJP26" s="51"/>
      <c r="AJQ26" s="51"/>
      <c r="AJR26" s="51"/>
      <c r="AJS26" s="51"/>
      <c r="AJT26" s="51"/>
      <c r="AJU26" s="51"/>
      <c r="AJV26" s="51"/>
      <c r="AJW26" s="51"/>
      <c r="AJX26" s="51"/>
      <c r="AJY26" s="51"/>
      <c r="AJZ26" s="51"/>
      <c r="AKA26" s="51"/>
      <c r="AKB26" s="51"/>
      <c r="AKC26" s="51"/>
      <c r="AKD26" s="51"/>
      <c r="AKE26" s="51"/>
      <c r="AKF26" s="51"/>
      <c r="AKG26" s="51"/>
      <c r="AKH26" s="51"/>
      <c r="AKI26" s="51"/>
      <c r="AKJ26" s="51"/>
      <c r="AKK26" s="51"/>
      <c r="AKL26" s="51"/>
      <c r="AKM26" s="51"/>
      <c r="AKN26" s="51"/>
      <c r="AKO26" s="51"/>
      <c r="AKP26" s="51"/>
      <c r="AKQ26" s="51"/>
      <c r="AKR26" s="51"/>
      <c r="AKS26" s="51"/>
      <c r="AKT26" s="51"/>
      <c r="AKU26" s="51"/>
      <c r="AKV26" s="51"/>
      <c r="AKW26" s="51"/>
      <c r="AKX26" s="51"/>
      <c r="AKY26" s="51"/>
      <c r="AKZ26" s="51"/>
      <c r="ALA26" s="51"/>
      <c r="ALB26" s="51"/>
      <c r="ALC26" s="51"/>
      <c r="ALD26" s="51"/>
      <c r="ALE26" s="51"/>
      <c r="ALF26" s="51"/>
      <c r="ALG26" s="51"/>
      <c r="ALH26" s="51"/>
      <c r="ALI26" s="51"/>
      <c r="ALJ26" s="51"/>
      <c r="ALK26" s="51"/>
      <c r="ALL26" s="51"/>
      <c r="ALM26" s="51"/>
      <c r="ALN26" s="51"/>
      <c r="ALO26" s="51"/>
      <c r="ALP26" s="51"/>
      <c r="ALQ26" s="51"/>
      <c r="ALR26" s="51"/>
      <c r="ALS26" s="51"/>
      <c r="ALT26" s="51"/>
      <c r="ALU26" s="51"/>
      <c r="ALV26" s="51"/>
      <c r="ALW26" s="51"/>
      <c r="ALX26" s="51"/>
      <c r="ALY26" s="51"/>
      <c r="ALZ26" s="51"/>
      <c r="AMA26" s="51"/>
      <c r="AMB26" s="51"/>
      <c r="AMC26" s="51"/>
      <c r="AMD26" s="51"/>
      <c r="AME26" s="51"/>
      <c r="AMF26" s="51"/>
      <c r="AMG26" s="51"/>
      <c r="AMH26" s="51"/>
      <c r="AMI26" s="51"/>
      <c r="AMJ26" s="51"/>
      <c r="AMK26" s="51"/>
    </row>
    <row r="27" spans="1:1025" ht="46.8" x14ac:dyDescent="0.3">
      <c r="A27" s="50">
        <v>1.1299999999999999</v>
      </c>
      <c r="B27" s="44" t="s">
        <v>226</v>
      </c>
      <c r="C27" s="44" t="s">
        <v>186</v>
      </c>
      <c r="D27" s="44"/>
      <c r="E27" s="44" t="s">
        <v>38</v>
      </c>
      <c r="F27" s="44"/>
      <c r="G27" s="44"/>
      <c r="H27" s="136">
        <f>(12000000+11000000+15300000)/3.3</f>
        <v>11606060.606060607</v>
      </c>
      <c r="I27" s="49">
        <v>0</v>
      </c>
      <c r="J27" s="49">
        <v>1</v>
      </c>
      <c r="K27" s="126">
        <v>2</v>
      </c>
      <c r="L27" s="126" t="s">
        <v>15</v>
      </c>
      <c r="M27" s="116">
        <v>43647</v>
      </c>
      <c r="N27" s="116">
        <v>43831</v>
      </c>
      <c r="O27" s="44"/>
      <c r="P27" s="44"/>
      <c r="Q27" s="126" t="s">
        <v>17</v>
      </c>
      <c r="R27" s="34"/>
      <c r="S27" s="34"/>
      <c r="T27" s="34"/>
    </row>
    <row r="28" spans="1:1025" ht="46.8" x14ac:dyDescent="0.3">
      <c r="A28" s="50">
        <v>1.1399999999999999</v>
      </c>
      <c r="B28" s="44" t="s">
        <v>226</v>
      </c>
      <c r="C28" s="44" t="s">
        <v>189</v>
      </c>
      <c r="D28" s="44"/>
      <c r="E28" s="44" t="s">
        <v>38</v>
      </c>
      <c r="F28" s="44"/>
      <c r="G28" s="44"/>
      <c r="H28" s="136">
        <f>(3850000+9000000+500000+1100000)/3.3</f>
        <v>4378787.8787878789</v>
      </c>
      <c r="I28" s="49">
        <v>0.17</v>
      </c>
      <c r="J28" s="49">
        <v>0.83</v>
      </c>
      <c r="K28" s="126">
        <v>2</v>
      </c>
      <c r="L28" s="126" t="s">
        <v>15</v>
      </c>
      <c r="M28" s="116">
        <v>43466</v>
      </c>
      <c r="N28" s="116">
        <v>43617</v>
      </c>
      <c r="O28" s="44"/>
      <c r="P28" s="44"/>
      <c r="Q28" s="126" t="s">
        <v>17</v>
      </c>
      <c r="R28" s="34"/>
      <c r="S28" s="34"/>
      <c r="T28" s="34"/>
    </row>
    <row r="29" spans="1:1025" x14ac:dyDescent="0.3">
      <c r="A29" s="50">
        <v>1.1499999999999999</v>
      </c>
      <c r="B29" s="44" t="s">
        <v>226</v>
      </c>
      <c r="C29" s="44" t="s">
        <v>221</v>
      </c>
      <c r="D29" s="44"/>
      <c r="E29" s="44" t="s">
        <v>38</v>
      </c>
      <c r="F29" s="44"/>
      <c r="G29" s="44"/>
      <c r="H29" s="137">
        <f>4220000/3.3</f>
        <v>1278787.8787878789</v>
      </c>
      <c r="I29" s="49">
        <v>1</v>
      </c>
      <c r="J29" s="49">
        <v>0</v>
      </c>
      <c r="K29" s="126">
        <v>2</v>
      </c>
      <c r="L29" s="126" t="s">
        <v>15</v>
      </c>
      <c r="M29" s="116">
        <v>43647</v>
      </c>
      <c r="N29" s="116">
        <v>43831</v>
      </c>
      <c r="O29" s="44"/>
      <c r="P29" s="44"/>
      <c r="Q29" s="126" t="s">
        <v>17</v>
      </c>
      <c r="R29" s="34"/>
      <c r="S29" s="34"/>
      <c r="T29" s="34"/>
    </row>
    <row r="30" spans="1:1025" x14ac:dyDescent="0.3">
      <c r="A30" s="50">
        <v>1.1599999999999999</v>
      </c>
      <c r="B30" s="44" t="s">
        <v>226</v>
      </c>
      <c r="C30" s="44" t="s">
        <v>222</v>
      </c>
      <c r="D30" s="44"/>
      <c r="E30" s="44" t="s">
        <v>38</v>
      </c>
      <c r="F30" s="44"/>
      <c r="G30" s="44"/>
      <c r="H30" s="136">
        <f>7955144/3.3</f>
        <v>2410649.6969696973</v>
      </c>
      <c r="I30" s="49">
        <v>1</v>
      </c>
      <c r="J30" s="49">
        <v>0</v>
      </c>
      <c r="K30" s="126">
        <v>2</v>
      </c>
      <c r="L30" s="126" t="s">
        <v>15</v>
      </c>
      <c r="M30" s="116">
        <v>43862</v>
      </c>
      <c r="N30" s="116">
        <v>44044</v>
      </c>
      <c r="O30" s="129"/>
      <c r="P30" s="44"/>
      <c r="Q30" s="126" t="s">
        <v>17</v>
      </c>
      <c r="R30" s="34"/>
      <c r="S30" s="34"/>
      <c r="T30" s="34"/>
    </row>
    <row r="31" spans="1:1025" x14ac:dyDescent="0.3">
      <c r="A31" s="51"/>
      <c r="B31" s="52"/>
      <c r="C31" s="52"/>
      <c r="D31" s="52"/>
      <c r="E31" s="52"/>
      <c r="F31" s="52"/>
      <c r="G31" s="52" t="s">
        <v>91</v>
      </c>
      <c r="H31" s="53">
        <f>SUM(H17:H30)</f>
        <v>77766104.24242425</v>
      </c>
      <c r="I31" s="54"/>
      <c r="J31" s="54"/>
      <c r="K31" s="55"/>
      <c r="L31" s="52"/>
      <c r="M31" s="52"/>
      <c r="N31" s="52"/>
      <c r="O31" s="52"/>
      <c r="P31" s="52"/>
      <c r="Q31" s="52"/>
      <c r="R31" s="34"/>
      <c r="S31" s="34"/>
      <c r="T31" s="34"/>
    </row>
    <row r="32" spans="1:1025" x14ac:dyDescent="0.3">
      <c r="A32" s="51"/>
      <c r="C32" s="51"/>
    </row>
    <row r="33" spans="1:1025" ht="15.75" customHeight="1" x14ac:dyDescent="0.3">
      <c r="A33" s="37">
        <v>2</v>
      </c>
      <c r="B33" s="158" t="s">
        <v>92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34"/>
      <c r="S33" s="34"/>
      <c r="T33" s="34"/>
    </row>
    <row r="34" spans="1:1025" ht="15" customHeight="1" x14ac:dyDescent="0.3">
      <c r="A34" s="38"/>
      <c r="B34" s="159" t="s">
        <v>93</v>
      </c>
      <c r="C34" s="160" t="s">
        <v>9</v>
      </c>
      <c r="D34" s="160" t="s">
        <v>69</v>
      </c>
      <c r="E34" s="172" t="s">
        <v>70</v>
      </c>
      <c r="F34" s="160" t="s">
        <v>71</v>
      </c>
      <c r="G34" s="160" t="s">
        <v>72</v>
      </c>
      <c r="H34" s="161" t="s">
        <v>94</v>
      </c>
      <c r="I34" s="161"/>
      <c r="J34" s="161"/>
      <c r="K34" s="160" t="s">
        <v>95</v>
      </c>
      <c r="L34" s="160" t="s">
        <v>96</v>
      </c>
      <c r="M34" s="163" t="s">
        <v>97</v>
      </c>
      <c r="N34" s="163"/>
      <c r="O34" s="164" t="s">
        <v>98</v>
      </c>
      <c r="P34" s="160" t="s">
        <v>78</v>
      </c>
      <c r="Q34" s="160" t="s">
        <v>16</v>
      </c>
      <c r="R34" s="34"/>
      <c r="S34" s="34"/>
      <c r="T34" s="34"/>
    </row>
    <row r="35" spans="1:1025" ht="51.75" customHeight="1" x14ac:dyDescent="0.3">
      <c r="A35" s="40"/>
      <c r="B35" s="159"/>
      <c r="C35" s="160"/>
      <c r="D35" s="160"/>
      <c r="E35" s="172"/>
      <c r="F35" s="160"/>
      <c r="G35" s="160"/>
      <c r="H35" s="41" t="s">
        <v>79</v>
      </c>
      <c r="I35" s="42" t="s">
        <v>80</v>
      </c>
      <c r="J35" s="42" t="s">
        <v>81</v>
      </c>
      <c r="K35" s="160"/>
      <c r="L35" s="160"/>
      <c r="M35" s="39" t="s">
        <v>82</v>
      </c>
      <c r="N35" s="39" t="s">
        <v>83</v>
      </c>
      <c r="O35" s="164"/>
      <c r="P35" s="160"/>
      <c r="Q35" s="160"/>
      <c r="R35" s="34"/>
      <c r="S35" s="34"/>
      <c r="T35" s="34"/>
    </row>
    <row r="36" spans="1:1025" x14ac:dyDescent="0.3">
      <c r="A36" s="117">
        <v>2.1</v>
      </c>
      <c r="B36" s="44" t="s">
        <v>226</v>
      </c>
      <c r="C36" s="56" t="s">
        <v>199</v>
      </c>
      <c r="D36" s="44"/>
      <c r="E36" s="44" t="s">
        <v>37</v>
      </c>
      <c r="F36" s="44"/>
      <c r="G36" s="44"/>
      <c r="H36" s="136">
        <f>28130147/3.3</f>
        <v>8524286.9696969707</v>
      </c>
      <c r="I36" s="57">
        <v>1</v>
      </c>
      <c r="J36" s="49">
        <v>0</v>
      </c>
      <c r="K36" s="48">
        <v>1</v>
      </c>
      <c r="L36" s="44" t="s">
        <v>13</v>
      </c>
      <c r="M36" s="116">
        <v>43831</v>
      </c>
      <c r="N36" s="116">
        <v>44013</v>
      </c>
      <c r="O36" s="44" t="s">
        <v>99</v>
      </c>
      <c r="P36" s="44"/>
      <c r="Q36" s="44" t="s">
        <v>17</v>
      </c>
      <c r="R36" s="34"/>
      <c r="S36" s="34"/>
      <c r="T36" s="34"/>
    </row>
    <row r="37" spans="1:1025" s="13" customFormat="1" x14ac:dyDescent="0.3">
      <c r="A37" s="117">
        <v>2.2000000000000002</v>
      </c>
      <c r="B37" s="44" t="s">
        <v>226</v>
      </c>
      <c r="C37" s="56" t="s">
        <v>200</v>
      </c>
      <c r="D37" s="44"/>
      <c r="E37" s="44" t="s">
        <v>33</v>
      </c>
      <c r="F37" s="44"/>
      <c r="G37" s="44"/>
      <c r="H37" s="136">
        <f>1950000/3.3</f>
        <v>590909.09090909094</v>
      </c>
      <c r="I37" s="57"/>
      <c r="J37" s="49"/>
      <c r="K37" s="115"/>
      <c r="L37" s="44" t="s">
        <v>13</v>
      </c>
      <c r="M37" s="116"/>
      <c r="N37" s="116"/>
      <c r="O37" s="44"/>
      <c r="P37" s="44"/>
      <c r="Q37" s="44"/>
      <c r="R37" s="34"/>
      <c r="S37" s="34"/>
      <c r="T37" s="34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  <c r="KH37" s="51"/>
      <c r="KI37" s="51"/>
      <c r="KJ37" s="51"/>
      <c r="KK37" s="51"/>
      <c r="KL37" s="51"/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/>
      <c r="LC37" s="51"/>
      <c r="LD37" s="51"/>
      <c r="LE37" s="51"/>
      <c r="LF37" s="51"/>
      <c r="LG37" s="51"/>
      <c r="LH37" s="51"/>
      <c r="LI37" s="51"/>
      <c r="LJ37" s="51"/>
      <c r="LK37" s="51"/>
      <c r="LL37" s="51"/>
      <c r="LM37" s="51"/>
      <c r="LN37" s="51"/>
      <c r="LO37" s="51"/>
      <c r="LP37" s="51"/>
      <c r="LQ37" s="51"/>
      <c r="LR37" s="51"/>
      <c r="LS37" s="51"/>
      <c r="LT37" s="51"/>
      <c r="LU37" s="51"/>
      <c r="LV37" s="51"/>
      <c r="LW37" s="51"/>
      <c r="LX37" s="51"/>
      <c r="LY37" s="51"/>
      <c r="LZ37" s="51"/>
      <c r="MA37" s="51"/>
      <c r="MB37" s="51"/>
      <c r="MC37" s="51"/>
      <c r="MD37" s="51"/>
      <c r="ME37" s="51"/>
      <c r="MF37" s="51"/>
      <c r="MG37" s="51"/>
      <c r="MH37" s="51"/>
      <c r="MI37" s="51"/>
      <c r="MJ37" s="51"/>
      <c r="MK37" s="51"/>
      <c r="ML37" s="51"/>
      <c r="MM37" s="51"/>
      <c r="MN37" s="51"/>
      <c r="MO37" s="51"/>
      <c r="MP37" s="51"/>
      <c r="MQ37" s="51"/>
      <c r="MR37" s="51"/>
      <c r="MS37" s="51"/>
      <c r="MT37" s="51"/>
      <c r="MU37" s="51"/>
      <c r="MV37" s="51"/>
      <c r="MW37" s="51"/>
      <c r="MX37" s="51"/>
      <c r="MY37" s="51"/>
      <c r="MZ37" s="51"/>
      <c r="NA37" s="51"/>
      <c r="NB37" s="51"/>
      <c r="NC37" s="51"/>
      <c r="ND37" s="51"/>
      <c r="NE37" s="51"/>
      <c r="NF37" s="51"/>
      <c r="NG37" s="51"/>
      <c r="NH37" s="51"/>
      <c r="NI37" s="51"/>
      <c r="NJ37" s="51"/>
      <c r="NK37" s="51"/>
      <c r="NL37" s="51"/>
      <c r="NM37" s="51"/>
      <c r="NN37" s="51"/>
      <c r="NO37" s="51"/>
      <c r="NP37" s="51"/>
      <c r="NQ37" s="51"/>
      <c r="NR37" s="51"/>
      <c r="NS37" s="51"/>
      <c r="NT37" s="51"/>
      <c r="NU37" s="51"/>
      <c r="NV37" s="51"/>
      <c r="NW37" s="51"/>
      <c r="NX37" s="51"/>
      <c r="NY37" s="51"/>
      <c r="NZ37" s="51"/>
      <c r="OA37" s="51"/>
      <c r="OB37" s="51"/>
      <c r="OC37" s="51"/>
      <c r="OD37" s="51"/>
      <c r="OE37" s="51"/>
      <c r="OF37" s="51"/>
      <c r="OG37" s="51"/>
      <c r="OH37" s="51"/>
      <c r="OI37" s="51"/>
      <c r="OJ37" s="51"/>
      <c r="OK37" s="51"/>
      <c r="OL37" s="51"/>
      <c r="OM37" s="51"/>
      <c r="ON37" s="51"/>
      <c r="OO37" s="51"/>
      <c r="OP37" s="51"/>
      <c r="OQ37" s="51"/>
      <c r="OR37" s="51"/>
      <c r="OS37" s="51"/>
      <c r="OT37" s="51"/>
      <c r="OU37" s="51"/>
      <c r="OV37" s="51"/>
      <c r="OW37" s="51"/>
      <c r="OX37" s="51"/>
      <c r="OY37" s="51"/>
      <c r="OZ37" s="51"/>
      <c r="PA37" s="51"/>
      <c r="PB37" s="51"/>
      <c r="PC37" s="51"/>
      <c r="PD37" s="51"/>
      <c r="PE37" s="51"/>
      <c r="PF37" s="51"/>
      <c r="PG37" s="51"/>
      <c r="PH37" s="51"/>
      <c r="PI37" s="51"/>
      <c r="PJ37" s="51"/>
      <c r="PK37" s="51"/>
      <c r="PL37" s="51"/>
      <c r="PM37" s="51"/>
      <c r="PN37" s="51"/>
      <c r="PO37" s="51"/>
      <c r="PP37" s="51"/>
      <c r="PQ37" s="51"/>
      <c r="PR37" s="51"/>
      <c r="PS37" s="51"/>
      <c r="PT37" s="51"/>
      <c r="PU37" s="51"/>
      <c r="PV37" s="51"/>
      <c r="PW37" s="51"/>
      <c r="PX37" s="51"/>
      <c r="PY37" s="51"/>
      <c r="PZ37" s="51"/>
      <c r="QA37" s="51"/>
      <c r="QB37" s="51"/>
      <c r="QC37" s="51"/>
      <c r="QD37" s="51"/>
      <c r="QE37" s="51"/>
      <c r="QF37" s="51"/>
      <c r="QG37" s="51"/>
      <c r="QH37" s="51"/>
      <c r="QI37" s="51"/>
      <c r="QJ37" s="51"/>
      <c r="QK37" s="51"/>
      <c r="QL37" s="51"/>
      <c r="QM37" s="51"/>
      <c r="QN37" s="51"/>
      <c r="QO37" s="51"/>
      <c r="QP37" s="51"/>
      <c r="QQ37" s="51"/>
      <c r="QR37" s="51"/>
      <c r="QS37" s="51"/>
      <c r="QT37" s="51"/>
      <c r="QU37" s="51"/>
      <c r="QV37" s="51"/>
      <c r="QW37" s="51"/>
      <c r="QX37" s="51"/>
      <c r="QY37" s="51"/>
      <c r="QZ37" s="51"/>
      <c r="RA37" s="51"/>
      <c r="RB37" s="51"/>
      <c r="RC37" s="51"/>
      <c r="RD37" s="51"/>
      <c r="RE37" s="51"/>
      <c r="RF37" s="51"/>
      <c r="RG37" s="51"/>
      <c r="RH37" s="51"/>
      <c r="RI37" s="51"/>
      <c r="RJ37" s="51"/>
      <c r="RK37" s="51"/>
      <c r="RL37" s="51"/>
      <c r="RM37" s="51"/>
      <c r="RN37" s="51"/>
      <c r="RO37" s="51"/>
      <c r="RP37" s="51"/>
      <c r="RQ37" s="51"/>
      <c r="RR37" s="51"/>
      <c r="RS37" s="51"/>
      <c r="RT37" s="51"/>
      <c r="RU37" s="51"/>
      <c r="RV37" s="51"/>
      <c r="RW37" s="51"/>
      <c r="RX37" s="51"/>
      <c r="RY37" s="51"/>
      <c r="RZ37" s="51"/>
      <c r="SA37" s="51"/>
      <c r="SB37" s="51"/>
      <c r="SC37" s="51"/>
      <c r="SD37" s="51"/>
      <c r="SE37" s="51"/>
      <c r="SF37" s="51"/>
      <c r="SG37" s="51"/>
      <c r="SH37" s="51"/>
      <c r="SI37" s="51"/>
      <c r="SJ37" s="51"/>
      <c r="SK37" s="51"/>
      <c r="SL37" s="51"/>
      <c r="SM37" s="51"/>
      <c r="SN37" s="51"/>
      <c r="SO37" s="51"/>
      <c r="SP37" s="51"/>
      <c r="SQ37" s="51"/>
      <c r="SR37" s="51"/>
      <c r="SS37" s="51"/>
      <c r="ST37" s="51"/>
      <c r="SU37" s="51"/>
      <c r="SV37" s="51"/>
      <c r="SW37" s="51"/>
      <c r="SX37" s="51"/>
      <c r="SY37" s="51"/>
      <c r="SZ37" s="51"/>
      <c r="TA37" s="51"/>
      <c r="TB37" s="51"/>
      <c r="TC37" s="51"/>
      <c r="TD37" s="51"/>
      <c r="TE37" s="51"/>
      <c r="TF37" s="51"/>
      <c r="TG37" s="51"/>
      <c r="TH37" s="51"/>
      <c r="TI37" s="51"/>
      <c r="TJ37" s="51"/>
      <c r="TK37" s="51"/>
      <c r="TL37" s="51"/>
      <c r="TM37" s="51"/>
      <c r="TN37" s="51"/>
      <c r="TO37" s="51"/>
      <c r="TP37" s="51"/>
      <c r="TQ37" s="51"/>
      <c r="TR37" s="51"/>
      <c r="TS37" s="51"/>
      <c r="TT37" s="51"/>
      <c r="TU37" s="51"/>
      <c r="TV37" s="51"/>
      <c r="TW37" s="51"/>
      <c r="TX37" s="51"/>
      <c r="TY37" s="51"/>
      <c r="TZ37" s="51"/>
      <c r="UA37" s="51"/>
      <c r="UB37" s="51"/>
      <c r="UC37" s="51"/>
      <c r="UD37" s="51"/>
      <c r="UE37" s="51"/>
      <c r="UF37" s="51"/>
      <c r="UG37" s="51"/>
      <c r="UH37" s="51"/>
      <c r="UI37" s="51"/>
      <c r="UJ37" s="51"/>
      <c r="UK37" s="51"/>
      <c r="UL37" s="51"/>
      <c r="UM37" s="51"/>
      <c r="UN37" s="51"/>
      <c r="UO37" s="51"/>
      <c r="UP37" s="51"/>
      <c r="UQ37" s="51"/>
      <c r="UR37" s="51"/>
      <c r="US37" s="51"/>
      <c r="UT37" s="51"/>
      <c r="UU37" s="51"/>
      <c r="UV37" s="51"/>
      <c r="UW37" s="51"/>
      <c r="UX37" s="51"/>
      <c r="UY37" s="51"/>
      <c r="UZ37" s="51"/>
      <c r="VA37" s="51"/>
      <c r="VB37" s="51"/>
      <c r="VC37" s="51"/>
      <c r="VD37" s="51"/>
      <c r="VE37" s="51"/>
      <c r="VF37" s="51"/>
      <c r="VG37" s="51"/>
      <c r="VH37" s="51"/>
      <c r="VI37" s="51"/>
      <c r="VJ37" s="51"/>
      <c r="VK37" s="51"/>
      <c r="VL37" s="51"/>
      <c r="VM37" s="51"/>
      <c r="VN37" s="51"/>
      <c r="VO37" s="51"/>
      <c r="VP37" s="51"/>
      <c r="VQ37" s="51"/>
      <c r="VR37" s="51"/>
      <c r="VS37" s="51"/>
      <c r="VT37" s="51"/>
      <c r="VU37" s="51"/>
      <c r="VV37" s="51"/>
      <c r="VW37" s="51"/>
      <c r="VX37" s="51"/>
      <c r="VY37" s="51"/>
      <c r="VZ37" s="51"/>
      <c r="WA37" s="51"/>
      <c r="WB37" s="51"/>
      <c r="WC37" s="51"/>
      <c r="WD37" s="51"/>
      <c r="WE37" s="51"/>
      <c r="WF37" s="51"/>
      <c r="WG37" s="51"/>
      <c r="WH37" s="51"/>
      <c r="WI37" s="51"/>
      <c r="WJ37" s="51"/>
      <c r="WK37" s="51"/>
      <c r="WL37" s="51"/>
      <c r="WM37" s="51"/>
      <c r="WN37" s="51"/>
      <c r="WO37" s="51"/>
      <c r="WP37" s="51"/>
      <c r="WQ37" s="51"/>
      <c r="WR37" s="51"/>
      <c r="WS37" s="51"/>
      <c r="WT37" s="51"/>
      <c r="WU37" s="51"/>
      <c r="WV37" s="51"/>
      <c r="WW37" s="51"/>
      <c r="WX37" s="51"/>
      <c r="WY37" s="51"/>
      <c r="WZ37" s="51"/>
      <c r="XA37" s="51"/>
      <c r="XB37" s="51"/>
      <c r="XC37" s="51"/>
      <c r="XD37" s="51"/>
      <c r="XE37" s="51"/>
      <c r="XF37" s="51"/>
      <c r="XG37" s="51"/>
      <c r="XH37" s="51"/>
      <c r="XI37" s="51"/>
      <c r="XJ37" s="51"/>
      <c r="XK37" s="51"/>
      <c r="XL37" s="51"/>
      <c r="XM37" s="51"/>
      <c r="XN37" s="51"/>
      <c r="XO37" s="51"/>
      <c r="XP37" s="51"/>
      <c r="XQ37" s="51"/>
      <c r="XR37" s="51"/>
      <c r="XS37" s="51"/>
      <c r="XT37" s="51"/>
      <c r="XU37" s="51"/>
      <c r="XV37" s="51"/>
      <c r="XW37" s="51"/>
      <c r="XX37" s="51"/>
      <c r="XY37" s="51"/>
      <c r="XZ37" s="51"/>
      <c r="YA37" s="51"/>
      <c r="YB37" s="51"/>
      <c r="YC37" s="51"/>
      <c r="YD37" s="51"/>
      <c r="YE37" s="51"/>
      <c r="YF37" s="51"/>
      <c r="YG37" s="51"/>
      <c r="YH37" s="51"/>
      <c r="YI37" s="51"/>
      <c r="YJ37" s="51"/>
      <c r="YK37" s="51"/>
      <c r="YL37" s="51"/>
      <c r="YM37" s="51"/>
      <c r="YN37" s="51"/>
      <c r="YO37" s="51"/>
      <c r="YP37" s="51"/>
      <c r="YQ37" s="51"/>
      <c r="YR37" s="51"/>
      <c r="YS37" s="51"/>
      <c r="YT37" s="51"/>
      <c r="YU37" s="51"/>
      <c r="YV37" s="51"/>
      <c r="YW37" s="51"/>
      <c r="YX37" s="51"/>
      <c r="YY37" s="51"/>
      <c r="YZ37" s="51"/>
      <c r="ZA37" s="51"/>
      <c r="ZB37" s="51"/>
      <c r="ZC37" s="51"/>
      <c r="ZD37" s="51"/>
      <c r="ZE37" s="51"/>
      <c r="ZF37" s="51"/>
      <c r="ZG37" s="51"/>
      <c r="ZH37" s="51"/>
      <c r="ZI37" s="51"/>
      <c r="ZJ37" s="51"/>
      <c r="ZK37" s="51"/>
      <c r="ZL37" s="51"/>
      <c r="ZM37" s="51"/>
      <c r="ZN37" s="51"/>
      <c r="ZO37" s="51"/>
      <c r="ZP37" s="51"/>
      <c r="ZQ37" s="51"/>
      <c r="ZR37" s="51"/>
      <c r="ZS37" s="51"/>
      <c r="ZT37" s="51"/>
      <c r="ZU37" s="51"/>
      <c r="ZV37" s="51"/>
      <c r="ZW37" s="51"/>
      <c r="ZX37" s="51"/>
      <c r="ZY37" s="51"/>
      <c r="ZZ37" s="51"/>
      <c r="AAA37" s="51"/>
      <c r="AAB37" s="51"/>
      <c r="AAC37" s="51"/>
      <c r="AAD37" s="51"/>
      <c r="AAE37" s="51"/>
      <c r="AAF37" s="51"/>
      <c r="AAG37" s="51"/>
      <c r="AAH37" s="51"/>
      <c r="AAI37" s="51"/>
      <c r="AAJ37" s="51"/>
      <c r="AAK37" s="51"/>
      <c r="AAL37" s="51"/>
      <c r="AAM37" s="51"/>
      <c r="AAN37" s="51"/>
      <c r="AAO37" s="51"/>
      <c r="AAP37" s="51"/>
      <c r="AAQ37" s="51"/>
      <c r="AAR37" s="51"/>
      <c r="AAS37" s="51"/>
      <c r="AAT37" s="51"/>
      <c r="AAU37" s="51"/>
      <c r="AAV37" s="51"/>
      <c r="AAW37" s="51"/>
      <c r="AAX37" s="51"/>
      <c r="AAY37" s="51"/>
      <c r="AAZ37" s="51"/>
      <c r="ABA37" s="51"/>
      <c r="ABB37" s="51"/>
      <c r="ABC37" s="51"/>
      <c r="ABD37" s="51"/>
      <c r="ABE37" s="51"/>
      <c r="ABF37" s="51"/>
      <c r="ABG37" s="51"/>
      <c r="ABH37" s="51"/>
      <c r="ABI37" s="51"/>
      <c r="ABJ37" s="51"/>
      <c r="ABK37" s="51"/>
      <c r="ABL37" s="51"/>
      <c r="ABM37" s="51"/>
      <c r="ABN37" s="51"/>
      <c r="ABO37" s="51"/>
      <c r="ABP37" s="51"/>
      <c r="ABQ37" s="51"/>
      <c r="ABR37" s="51"/>
      <c r="ABS37" s="51"/>
      <c r="ABT37" s="51"/>
      <c r="ABU37" s="51"/>
      <c r="ABV37" s="51"/>
      <c r="ABW37" s="51"/>
      <c r="ABX37" s="51"/>
      <c r="ABY37" s="51"/>
      <c r="ABZ37" s="51"/>
      <c r="ACA37" s="51"/>
      <c r="ACB37" s="51"/>
      <c r="ACC37" s="51"/>
      <c r="ACD37" s="51"/>
      <c r="ACE37" s="51"/>
      <c r="ACF37" s="51"/>
      <c r="ACG37" s="51"/>
      <c r="ACH37" s="51"/>
      <c r="ACI37" s="51"/>
      <c r="ACJ37" s="51"/>
      <c r="ACK37" s="51"/>
      <c r="ACL37" s="51"/>
      <c r="ACM37" s="51"/>
      <c r="ACN37" s="51"/>
      <c r="ACO37" s="51"/>
      <c r="ACP37" s="51"/>
      <c r="ACQ37" s="51"/>
      <c r="ACR37" s="51"/>
      <c r="ACS37" s="51"/>
      <c r="ACT37" s="51"/>
      <c r="ACU37" s="51"/>
      <c r="ACV37" s="51"/>
      <c r="ACW37" s="51"/>
      <c r="ACX37" s="51"/>
      <c r="ACY37" s="51"/>
      <c r="ACZ37" s="51"/>
      <c r="ADA37" s="51"/>
      <c r="ADB37" s="51"/>
      <c r="ADC37" s="51"/>
      <c r="ADD37" s="51"/>
      <c r="ADE37" s="51"/>
      <c r="ADF37" s="51"/>
      <c r="ADG37" s="51"/>
      <c r="ADH37" s="51"/>
      <c r="ADI37" s="51"/>
      <c r="ADJ37" s="51"/>
      <c r="ADK37" s="51"/>
      <c r="ADL37" s="51"/>
      <c r="ADM37" s="51"/>
      <c r="ADN37" s="51"/>
      <c r="ADO37" s="51"/>
      <c r="ADP37" s="51"/>
      <c r="ADQ37" s="51"/>
      <c r="ADR37" s="51"/>
      <c r="ADS37" s="51"/>
      <c r="ADT37" s="51"/>
      <c r="ADU37" s="51"/>
      <c r="ADV37" s="51"/>
      <c r="ADW37" s="51"/>
      <c r="ADX37" s="51"/>
      <c r="ADY37" s="51"/>
      <c r="ADZ37" s="51"/>
      <c r="AEA37" s="51"/>
      <c r="AEB37" s="51"/>
      <c r="AEC37" s="51"/>
      <c r="AED37" s="51"/>
      <c r="AEE37" s="51"/>
      <c r="AEF37" s="51"/>
      <c r="AEG37" s="51"/>
      <c r="AEH37" s="51"/>
      <c r="AEI37" s="51"/>
      <c r="AEJ37" s="51"/>
      <c r="AEK37" s="51"/>
      <c r="AEL37" s="51"/>
      <c r="AEM37" s="51"/>
      <c r="AEN37" s="51"/>
      <c r="AEO37" s="51"/>
      <c r="AEP37" s="51"/>
      <c r="AEQ37" s="51"/>
      <c r="AER37" s="51"/>
      <c r="AES37" s="51"/>
      <c r="AET37" s="51"/>
      <c r="AEU37" s="51"/>
      <c r="AEV37" s="51"/>
      <c r="AEW37" s="51"/>
      <c r="AEX37" s="51"/>
      <c r="AEY37" s="51"/>
      <c r="AEZ37" s="51"/>
      <c r="AFA37" s="51"/>
      <c r="AFB37" s="51"/>
      <c r="AFC37" s="51"/>
      <c r="AFD37" s="51"/>
      <c r="AFE37" s="51"/>
      <c r="AFF37" s="51"/>
      <c r="AFG37" s="51"/>
      <c r="AFH37" s="51"/>
      <c r="AFI37" s="51"/>
      <c r="AFJ37" s="51"/>
      <c r="AFK37" s="51"/>
      <c r="AFL37" s="51"/>
      <c r="AFM37" s="51"/>
      <c r="AFN37" s="51"/>
      <c r="AFO37" s="51"/>
      <c r="AFP37" s="51"/>
      <c r="AFQ37" s="51"/>
      <c r="AFR37" s="51"/>
      <c r="AFS37" s="51"/>
      <c r="AFT37" s="51"/>
      <c r="AFU37" s="51"/>
      <c r="AFV37" s="51"/>
      <c r="AFW37" s="51"/>
      <c r="AFX37" s="51"/>
      <c r="AFY37" s="51"/>
      <c r="AFZ37" s="51"/>
      <c r="AGA37" s="51"/>
      <c r="AGB37" s="51"/>
      <c r="AGC37" s="51"/>
      <c r="AGD37" s="51"/>
      <c r="AGE37" s="51"/>
      <c r="AGF37" s="51"/>
      <c r="AGG37" s="51"/>
      <c r="AGH37" s="51"/>
      <c r="AGI37" s="51"/>
      <c r="AGJ37" s="51"/>
      <c r="AGK37" s="51"/>
      <c r="AGL37" s="51"/>
      <c r="AGM37" s="51"/>
      <c r="AGN37" s="51"/>
      <c r="AGO37" s="51"/>
      <c r="AGP37" s="51"/>
      <c r="AGQ37" s="51"/>
      <c r="AGR37" s="51"/>
      <c r="AGS37" s="51"/>
      <c r="AGT37" s="51"/>
      <c r="AGU37" s="51"/>
      <c r="AGV37" s="51"/>
      <c r="AGW37" s="51"/>
      <c r="AGX37" s="51"/>
      <c r="AGY37" s="51"/>
      <c r="AGZ37" s="51"/>
      <c r="AHA37" s="51"/>
      <c r="AHB37" s="51"/>
      <c r="AHC37" s="51"/>
      <c r="AHD37" s="51"/>
      <c r="AHE37" s="51"/>
      <c r="AHF37" s="51"/>
      <c r="AHG37" s="51"/>
      <c r="AHH37" s="51"/>
      <c r="AHI37" s="51"/>
      <c r="AHJ37" s="51"/>
      <c r="AHK37" s="51"/>
      <c r="AHL37" s="51"/>
      <c r="AHM37" s="51"/>
      <c r="AHN37" s="51"/>
      <c r="AHO37" s="51"/>
      <c r="AHP37" s="51"/>
      <c r="AHQ37" s="51"/>
      <c r="AHR37" s="51"/>
      <c r="AHS37" s="51"/>
      <c r="AHT37" s="51"/>
      <c r="AHU37" s="51"/>
      <c r="AHV37" s="51"/>
      <c r="AHW37" s="51"/>
      <c r="AHX37" s="51"/>
      <c r="AHY37" s="51"/>
      <c r="AHZ37" s="51"/>
      <c r="AIA37" s="51"/>
      <c r="AIB37" s="51"/>
      <c r="AIC37" s="51"/>
      <c r="AID37" s="51"/>
      <c r="AIE37" s="51"/>
      <c r="AIF37" s="51"/>
      <c r="AIG37" s="51"/>
      <c r="AIH37" s="51"/>
      <c r="AII37" s="51"/>
      <c r="AIJ37" s="51"/>
      <c r="AIK37" s="51"/>
      <c r="AIL37" s="51"/>
      <c r="AIM37" s="51"/>
      <c r="AIN37" s="51"/>
      <c r="AIO37" s="51"/>
      <c r="AIP37" s="51"/>
      <c r="AIQ37" s="51"/>
      <c r="AIR37" s="51"/>
      <c r="AIS37" s="51"/>
      <c r="AIT37" s="51"/>
      <c r="AIU37" s="51"/>
      <c r="AIV37" s="51"/>
      <c r="AIW37" s="51"/>
      <c r="AIX37" s="51"/>
      <c r="AIY37" s="51"/>
      <c r="AIZ37" s="51"/>
      <c r="AJA37" s="51"/>
      <c r="AJB37" s="51"/>
      <c r="AJC37" s="51"/>
      <c r="AJD37" s="51"/>
      <c r="AJE37" s="51"/>
      <c r="AJF37" s="51"/>
      <c r="AJG37" s="51"/>
      <c r="AJH37" s="51"/>
      <c r="AJI37" s="51"/>
      <c r="AJJ37" s="51"/>
      <c r="AJK37" s="51"/>
      <c r="AJL37" s="51"/>
      <c r="AJM37" s="51"/>
      <c r="AJN37" s="51"/>
      <c r="AJO37" s="51"/>
      <c r="AJP37" s="51"/>
      <c r="AJQ37" s="51"/>
      <c r="AJR37" s="51"/>
      <c r="AJS37" s="51"/>
      <c r="AJT37" s="51"/>
      <c r="AJU37" s="51"/>
      <c r="AJV37" s="51"/>
      <c r="AJW37" s="51"/>
      <c r="AJX37" s="51"/>
      <c r="AJY37" s="51"/>
      <c r="AJZ37" s="51"/>
      <c r="AKA37" s="51"/>
      <c r="AKB37" s="51"/>
      <c r="AKC37" s="51"/>
      <c r="AKD37" s="51"/>
      <c r="AKE37" s="51"/>
      <c r="AKF37" s="51"/>
      <c r="AKG37" s="51"/>
      <c r="AKH37" s="51"/>
      <c r="AKI37" s="51"/>
      <c r="AKJ37" s="51"/>
      <c r="AKK37" s="51"/>
      <c r="AKL37" s="51"/>
      <c r="AKM37" s="51"/>
      <c r="AKN37" s="51"/>
      <c r="AKO37" s="51"/>
      <c r="AKP37" s="51"/>
      <c r="AKQ37" s="51"/>
      <c r="AKR37" s="51"/>
      <c r="AKS37" s="51"/>
      <c r="AKT37" s="51"/>
      <c r="AKU37" s="51"/>
      <c r="AKV37" s="51"/>
      <c r="AKW37" s="51"/>
      <c r="AKX37" s="51"/>
      <c r="AKY37" s="51"/>
      <c r="AKZ37" s="51"/>
      <c r="ALA37" s="51"/>
      <c r="ALB37" s="51"/>
      <c r="ALC37" s="51"/>
      <c r="ALD37" s="51"/>
      <c r="ALE37" s="51"/>
      <c r="ALF37" s="51"/>
      <c r="ALG37" s="51"/>
      <c r="ALH37" s="51"/>
      <c r="ALI37" s="51"/>
      <c r="ALJ37" s="51"/>
      <c r="ALK37" s="51"/>
      <c r="ALL37" s="51"/>
      <c r="ALM37" s="51"/>
      <c r="ALN37" s="51"/>
      <c r="ALO37" s="51"/>
      <c r="ALP37" s="51"/>
      <c r="ALQ37" s="51"/>
      <c r="ALR37" s="51"/>
      <c r="ALS37" s="51"/>
      <c r="ALT37" s="51"/>
      <c r="ALU37" s="51"/>
      <c r="ALV37" s="51"/>
      <c r="ALW37" s="51"/>
      <c r="ALX37" s="51"/>
      <c r="ALY37" s="51"/>
      <c r="ALZ37" s="51"/>
      <c r="AMA37" s="51"/>
      <c r="AMB37" s="51"/>
      <c r="AMC37" s="51"/>
      <c r="AMD37" s="51"/>
      <c r="AME37" s="51"/>
      <c r="AMF37" s="51"/>
      <c r="AMG37" s="51"/>
      <c r="AMH37" s="51"/>
      <c r="AMI37" s="51"/>
      <c r="AMJ37" s="51"/>
      <c r="AMK37" s="51"/>
    </row>
    <row r="38" spans="1:1025" s="13" customFormat="1" x14ac:dyDescent="0.3">
      <c r="A38" s="117">
        <v>2.2999999999999998</v>
      </c>
      <c r="B38" s="44" t="s">
        <v>226</v>
      </c>
      <c r="C38" s="56" t="s">
        <v>192</v>
      </c>
      <c r="D38" s="44"/>
      <c r="E38" s="44" t="s">
        <v>33</v>
      </c>
      <c r="F38" s="44"/>
      <c r="G38" s="44"/>
      <c r="H38" s="136">
        <f>4000/3.3</f>
        <v>1212.1212121212122</v>
      </c>
      <c r="I38" s="57">
        <v>1</v>
      </c>
      <c r="J38" s="49">
        <v>0</v>
      </c>
      <c r="K38" s="115">
        <v>1</v>
      </c>
      <c r="L38" s="44" t="s">
        <v>13</v>
      </c>
      <c r="M38" s="116">
        <v>43466</v>
      </c>
      <c r="N38" s="116">
        <v>43647</v>
      </c>
      <c r="O38" s="44" t="s">
        <v>99</v>
      </c>
      <c r="P38" s="44"/>
      <c r="Q38" s="44"/>
      <c r="R38" s="34"/>
      <c r="S38" s="34"/>
      <c r="T38" s="34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1"/>
      <c r="NO38" s="51"/>
      <c r="NP38" s="51"/>
      <c r="NQ38" s="51"/>
      <c r="NR38" s="51"/>
      <c r="NS38" s="51"/>
      <c r="NT38" s="51"/>
      <c r="NU38" s="51"/>
      <c r="NV38" s="51"/>
      <c r="NW38" s="51"/>
      <c r="NX38" s="51"/>
      <c r="NY38" s="51"/>
      <c r="NZ38" s="51"/>
      <c r="OA38" s="51"/>
      <c r="OB38" s="51"/>
      <c r="OC38" s="51"/>
      <c r="OD38" s="51"/>
      <c r="OE38" s="51"/>
      <c r="OF38" s="51"/>
      <c r="OG38" s="51"/>
      <c r="OH38" s="51"/>
      <c r="OI38" s="51"/>
      <c r="OJ38" s="51"/>
      <c r="OK38" s="51"/>
      <c r="OL38" s="51"/>
      <c r="OM38" s="51"/>
      <c r="ON38" s="51"/>
      <c r="OO38" s="51"/>
      <c r="OP38" s="51"/>
      <c r="OQ38" s="51"/>
      <c r="OR38" s="51"/>
      <c r="OS38" s="51"/>
      <c r="OT38" s="51"/>
      <c r="OU38" s="51"/>
      <c r="OV38" s="51"/>
      <c r="OW38" s="51"/>
      <c r="OX38" s="51"/>
      <c r="OY38" s="51"/>
      <c r="OZ38" s="51"/>
      <c r="PA38" s="51"/>
      <c r="PB38" s="51"/>
      <c r="PC38" s="51"/>
      <c r="PD38" s="51"/>
      <c r="PE38" s="51"/>
      <c r="PF38" s="51"/>
      <c r="PG38" s="51"/>
      <c r="PH38" s="51"/>
      <c r="PI38" s="51"/>
      <c r="PJ38" s="51"/>
      <c r="PK38" s="51"/>
      <c r="PL38" s="51"/>
      <c r="PM38" s="51"/>
      <c r="PN38" s="51"/>
      <c r="PO38" s="51"/>
      <c r="PP38" s="51"/>
      <c r="PQ38" s="51"/>
      <c r="PR38" s="51"/>
      <c r="PS38" s="51"/>
      <c r="PT38" s="51"/>
      <c r="PU38" s="51"/>
      <c r="PV38" s="51"/>
      <c r="PW38" s="51"/>
      <c r="PX38" s="51"/>
      <c r="PY38" s="51"/>
      <c r="PZ38" s="51"/>
      <c r="QA38" s="51"/>
      <c r="QB38" s="51"/>
      <c r="QC38" s="51"/>
      <c r="QD38" s="51"/>
      <c r="QE38" s="51"/>
      <c r="QF38" s="51"/>
      <c r="QG38" s="51"/>
      <c r="QH38" s="51"/>
      <c r="QI38" s="51"/>
      <c r="QJ38" s="51"/>
      <c r="QK38" s="51"/>
      <c r="QL38" s="51"/>
      <c r="QM38" s="51"/>
      <c r="QN38" s="51"/>
      <c r="QO38" s="51"/>
      <c r="QP38" s="51"/>
      <c r="QQ38" s="51"/>
      <c r="QR38" s="51"/>
      <c r="QS38" s="51"/>
      <c r="QT38" s="51"/>
      <c r="QU38" s="51"/>
      <c r="QV38" s="51"/>
      <c r="QW38" s="51"/>
      <c r="QX38" s="51"/>
      <c r="QY38" s="51"/>
      <c r="QZ38" s="51"/>
      <c r="RA38" s="51"/>
      <c r="RB38" s="51"/>
      <c r="RC38" s="51"/>
      <c r="RD38" s="51"/>
      <c r="RE38" s="51"/>
      <c r="RF38" s="51"/>
      <c r="RG38" s="51"/>
      <c r="RH38" s="51"/>
      <c r="RI38" s="51"/>
      <c r="RJ38" s="51"/>
      <c r="RK38" s="51"/>
      <c r="RL38" s="51"/>
      <c r="RM38" s="51"/>
      <c r="RN38" s="51"/>
      <c r="RO38" s="51"/>
      <c r="RP38" s="51"/>
      <c r="RQ38" s="51"/>
      <c r="RR38" s="51"/>
      <c r="RS38" s="51"/>
      <c r="RT38" s="51"/>
      <c r="RU38" s="51"/>
      <c r="RV38" s="51"/>
      <c r="RW38" s="51"/>
      <c r="RX38" s="51"/>
      <c r="RY38" s="51"/>
      <c r="RZ38" s="51"/>
      <c r="SA38" s="51"/>
      <c r="SB38" s="51"/>
      <c r="SC38" s="51"/>
      <c r="SD38" s="51"/>
      <c r="SE38" s="51"/>
      <c r="SF38" s="51"/>
      <c r="SG38" s="51"/>
      <c r="SH38" s="51"/>
      <c r="SI38" s="51"/>
      <c r="SJ38" s="51"/>
      <c r="SK38" s="51"/>
      <c r="SL38" s="51"/>
      <c r="SM38" s="51"/>
      <c r="SN38" s="51"/>
      <c r="SO38" s="51"/>
      <c r="SP38" s="51"/>
      <c r="SQ38" s="51"/>
      <c r="SR38" s="51"/>
      <c r="SS38" s="51"/>
      <c r="ST38" s="51"/>
      <c r="SU38" s="51"/>
      <c r="SV38" s="51"/>
      <c r="SW38" s="51"/>
      <c r="SX38" s="51"/>
      <c r="SY38" s="51"/>
      <c r="SZ38" s="51"/>
      <c r="TA38" s="51"/>
      <c r="TB38" s="51"/>
      <c r="TC38" s="51"/>
      <c r="TD38" s="51"/>
      <c r="TE38" s="51"/>
      <c r="TF38" s="51"/>
      <c r="TG38" s="51"/>
      <c r="TH38" s="51"/>
      <c r="TI38" s="51"/>
      <c r="TJ38" s="51"/>
      <c r="TK38" s="51"/>
      <c r="TL38" s="51"/>
      <c r="TM38" s="51"/>
      <c r="TN38" s="51"/>
      <c r="TO38" s="51"/>
      <c r="TP38" s="51"/>
      <c r="TQ38" s="51"/>
      <c r="TR38" s="51"/>
      <c r="TS38" s="51"/>
      <c r="TT38" s="51"/>
      <c r="TU38" s="51"/>
      <c r="TV38" s="51"/>
      <c r="TW38" s="51"/>
      <c r="TX38" s="51"/>
      <c r="TY38" s="51"/>
      <c r="TZ38" s="51"/>
      <c r="UA38" s="51"/>
      <c r="UB38" s="51"/>
      <c r="UC38" s="51"/>
      <c r="UD38" s="51"/>
      <c r="UE38" s="51"/>
      <c r="UF38" s="51"/>
      <c r="UG38" s="51"/>
      <c r="UH38" s="51"/>
      <c r="UI38" s="51"/>
      <c r="UJ38" s="51"/>
      <c r="UK38" s="51"/>
      <c r="UL38" s="51"/>
      <c r="UM38" s="51"/>
      <c r="UN38" s="51"/>
      <c r="UO38" s="51"/>
      <c r="UP38" s="51"/>
      <c r="UQ38" s="51"/>
      <c r="UR38" s="51"/>
      <c r="US38" s="51"/>
      <c r="UT38" s="51"/>
      <c r="UU38" s="51"/>
      <c r="UV38" s="51"/>
      <c r="UW38" s="51"/>
      <c r="UX38" s="51"/>
      <c r="UY38" s="51"/>
      <c r="UZ38" s="51"/>
      <c r="VA38" s="51"/>
      <c r="VB38" s="51"/>
      <c r="VC38" s="51"/>
      <c r="VD38" s="51"/>
      <c r="VE38" s="51"/>
      <c r="VF38" s="51"/>
      <c r="VG38" s="51"/>
      <c r="VH38" s="51"/>
      <c r="VI38" s="51"/>
      <c r="VJ38" s="51"/>
      <c r="VK38" s="51"/>
      <c r="VL38" s="51"/>
      <c r="VM38" s="51"/>
      <c r="VN38" s="51"/>
      <c r="VO38" s="51"/>
      <c r="VP38" s="51"/>
      <c r="VQ38" s="51"/>
      <c r="VR38" s="51"/>
      <c r="VS38" s="51"/>
      <c r="VT38" s="51"/>
      <c r="VU38" s="51"/>
      <c r="VV38" s="51"/>
      <c r="VW38" s="51"/>
      <c r="VX38" s="51"/>
      <c r="VY38" s="51"/>
      <c r="VZ38" s="51"/>
      <c r="WA38" s="51"/>
      <c r="WB38" s="51"/>
      <c r="WC38" s="51"/>
      <c r="WD38" s="51"/>
      <c r="WE38" s="51"/>
      <c r="WF38" s="51"/>
      <c r="WG38" s="51"/>
      <c r="WH38" s="51"/>
      <c r="WI38" s="51"/>
      <c r="WJ38" s="51"/>
      <c r="WK38" s="51"/>
      <c r="WL38" s="51"/>
      <c r="WM38" s="51"/>
      <c r="WN38" s="51"/>
      <c r="WO38" s="51"/>
      <c r="WP38" s="51"/>
      <c r="WQ38" s="51"/>
      <c r="WR38" s="51"/>
      <c r="WS38" s="51"/>
      <c r="WT38" s="51"/>
      <c r="WU38" s="51"/>
      <c r="WV38" s="51"/>
      <c r="WW38" s="51"/>
      <c r="WX38" s="51"/>
      <c r="WY38" s="51"/>
      <c r="WZ38" s="51"/>
      <c r="XA38" s="51"/>
      <c r="XB38" s="51"/>
      <c r="XC38" s="51"/>
      <c r="XD38" s="51"/>
      <c r="XE38" s="51"/>
      <c r="XF38" s="51"/>
      <c r="XG38" s="51"/>
      <c r="XH38" s="51"/>
      <c r="XI38" s="51"/>
      <c r="XJ38" s="51"/>
      <c r="XK38" s="51"/>
      <c r="XL38" s="51"/>
      <c r="XM38" s="51"/>
      <c r="XN38" s="51"/>
      <c r="XO38" s="51"/>
      <c r="XP38" s="51"/>
      <c r="XQ38" s="51"/>
      <c r="XR38" s="51"/>
      <c r="XS38" s="51"/>
      <c r="XT38" s="51"/>
      <c r="XU38" s="51"/>
      <c r="XV38" s="51"/>
      <c r="XW38" s="51"/>
      <c r="XX38" s="51"/>
      <c r="XY38" s="51"/>
      <c r="XZ38" s="51"/>
      <c r="YA38" s="51"/>
      <c r="YB38" s="51"/>
      <c r="YC38" s="51"/>
      <c r="YD38" s="51"/>
      <c r="YE38" s="51"/>
      <c r="YF38" s="51"/>
      <c r="YG38" s="51"/>
      <c r="YH38" s="51"/>
      <c r="YI38" s="51"/>
      <c r="YJ38" s="51"/>
      <c r="YK38" s="51"/>
      <c r="YL38" s="51"/>
      <c r="YM38" s="51"/>
      <c r="YN38" s="51"/>
      <c r="YO38" s="51"/>
      <c r="YP38" s="51"/>
      <c r="YQ38" s="51"/>
      <c r="YR38" s="51"/>
      <c r="YS38" s="51"/>
      <c r="YT38" s="51"/>
      <c r="YU38" s="51"/>
      <c r="YV38" s="51"/>
      <c r="YW38" s="51"/>
      <c r="YX38" s="51"/>
      <c r="YY38" s="51"/>
      <c r="YZ38" s="51"/>
      <c r="ZA38" s="51"/>
      <c r="ZB38" s="51"/>
      <c r="ZC38" s="51"/>
      <c r="ZD38" s="51"/>
      <c r="ZE38" s="51"/>
      <c r="ZF38" s="51"/>
      <c r="ZG38" s="51"/>
      <c r="ZH38" s="51"/>
      <c r="ZI38" s="51"/>
      <c r="ZJ38" s="51"/>
      <c r="ZK38" s="51"/>
      <c r="ZL38" s="51"/>
      <c r="ZM38" s="51"/>
      <c r="ZN38" s="51"/>
      <c r="ZO38" s="51"/>
      <c r="ZP38" s="51"/>
      <c r="ZQ38" s="51"/>
      <c r="ZR38" s="51"/>
      <c r="ZS38" s="51"/>
      <c r="ZT38" s="51"/>
      <c r="ZU38" s="51"/>
      <c r="ZV38" s="51"/>
      <c r="ZW38" s="51"/>
      <c r="ZX38" s="51"/>
      <c r="ZY38" s="51"/>
      <c r="ZZ38" s="51"/>
      <c r="AAA38" s="51"/>
      <c r="AAB38" s="51"/>
      <c r="AAC38" s="51"/>
      <c r="AAD38" s="51"/>
      <c r="AAE38" s="51"/>
      <c r="AAF38" s="51"/>
      <c r="AAG38" s="51"/>
      <c r="AAH38" s="51"/>
      <c r="AAI38" s="51"/>
      <c r="AAJ38" s="51"/>
      <c r="AAK38" s="51"/>
      <c r="AAL38" s="51"/>
      <c r="AAM38" s="51"/>
      <c r="AAN38" s="51"/>
      <c r="AAO38" s="51"/>
      <c r="AAP38" s="51"/>
      <c r="AAQ38" s="51"/>
      <c r="AAR38" s="51"/>
      <c r="AAS38" s="51"/>
      <c r="AAT38" s="51"/>
      <c r="AAU38" s="51"/>
      <c r="AAV38" s="51"/>
      <c r="AAW38" s="51"/>
      <c r="AAX38" s="51"/>
      <c r="AAY38" s="51"/>
      <c r="AAZ38" s="51"/>
      <c r="ABA38" s="51"/>
      <c r="ABB38" s="51"/>
      <c r="ABC38" s="51"/>
      <c r="ABD38" s="51"/>
      <c r="ABE38" s="51"/>
      <c r="ABF38" s="51"/>
      <c r="ABG38" s="51"/>
      <c r="ABH38" s="51"/>
      <c r="ABI38" s="51"/>
      <c r="ABJ38" s="51"/>
      <c r="ABK38" s="51"/>
      <c r="ABL38" s="51"/>
      <c r="ABM38" s="51"/>
      <c r="ABN38" s="51"/>
      <c r="ABO38" s="51"/>
      <c r="ABP38" s="51"/>
      <c r="ABQ38" s="51"/>
      <c r="ABR38" s="51"/>
      <c r="ABS38" s="51"/>
      <c r="ABT38" s="51"/>
      <c r="ABU38" s="51"/>
      <c r="ABV38" s="51"/>
      <c r="ABW38" s="51"/>
      <c r="ABX38" s="51"/>
      <c r="ABY38" s="51"/>
      <c r="ABZ38" s="51"/>
      <c r="ACA38" s="51"/>
      <c r="ACB38" s="51"/>
      <c r="ACC38" s="51"/>
      <c r="ACD38" s="51"/>
      <c r="ACE38" s="51"/>
      <c r="ACF38" s="51"/>
      <c r="ACG38" s="51"/>
      <c r="ACH38" s="51"/>
      <c r="ACI38" s="51"/>
      <c r="ACJ38" s="51"/>
      <c r="ACK38" s="51"/>
      <c r="ACL38" s="51"/>
      <c r="ACM38" s="51"/>
      <c r="ACN38" s="51"/>
      <c r="ACO38" s="51"/>
      <c r="ACP38" s="51"/>
      <c r="ACQ38" s="51"/>
      <c r="ACR38" s="51"/>
      <c r="ACS38" s="51"/>
      <c r="ACT38" s="51"/>
      <c r="ACU38" s="51"/>
      <c r="ACV38" s="51"/>
      <c r="ACW38" s="51"/>
      <c r="ACX38" s="51"/>
      <c r="ACY38" s="51"/>
      <c r="ACZ38" s="51"/>
      <c r="ADA38" s="51"/>
      <c r="ADB38" s="51"/>
      <c r="ADC38" s="51"/>
      <c r="ADD38" s="51"/>
      <c r="ADE38" s="51"/>
      <c r="ADF38" s="51"/>
      <c r="ADG38" s="51"/>
      <c r="ADH38" s="51"/>
      <c r="ADI38" s="51"/>
      <c r="ADJ38" s="51"/>
      <c r="ADK38" s="51"/>
      <c r="ADL38" s="51"/>
      <c r="ADM38" s="51"/>
      <c r="ADN38" s="51"/>
      <c r="ADO38" s="51"/>
      <c r="ADP38" s="51"/>
      <c r="ADQ38" s="51"/>
      <c r="ADR38" s="51"/>
      <c r="ADS38" s="51"/>
      <c r="ADT38" s="51"/>
      <c r="ADU38" s="51"/>
      <c r="ADV38" s="51"/>
      <c r="ADW38" s="51"/>
      <c r="ADX38" s="51"/>
      <c r="ADY38" s="51"/>
      <c r="ADZ38" s="51"/>
      <c r="AEA38" s="51"/>
      <c r="AEB38" s="51"/>
      <c r="AEC38" s="51"/>
      <c r="AED38" s="51"/>
      <c r="AEE38" s="51"/>
      <c r="AEF38" s="51"/>
      <c r="AEG38" s="51"/>
      <c r="AEH38" s="51"/>
      <c r="AEI38" s="51"/>
      <c r="AEJ38" s="51"/>
      <c r="AEK38" s="51"/>
      <c r="AEL38" s="51"/>
      <c r="AEM38" s="51"/>
      <c r="AEN38" s="51"/>
      <c r="AEO38" s="51"/>
      <c r="AEP38" s="51"/>
      <c r="AEQ38" s="51"/>
      <c r="AER38" s="51"/>
      <c r="AES38" s="51"/>
      <c r="AET38" s="51"/>
      <c r="AEU38" s="51"/>
      <c r="AEV38" s="51"/>
      <c r="AEW38" s="51"/>
      <c r="AEX38" s="51"/>
      <c r="AEY38" s="51"/>
      <c r="AEZ38" s="51"/>
      <c r="AFA38" s="51"/>
      <c r="AFB38" s="51"/>
      <c r="AFC38" s="51"/>
      <c r="AFD38" s="51"/>
      <c r="AFE38" s="51"/>
      <c r="AFF38" s="51"/>
      <c r="AFG38" s="51"/>
      <c r="AFH38" s="51"/>
      <c r="AFI38" s="51"/>
      <c r="AFJ38" s="51"/>
      <c r="AFK38" s="51"/>
      <c r="AFL38" s="51"/>
      <c r="AFM38" s="51"/>
      <c r="AFN38" s="51"/>
      <c r="AFO38" s="51"/>
      <c r="AFP38" s="51"/>
      <c r="AFQ38" s="51"/>
      <c r="AFR38" s="51"/>
      <c r="AFS38" s="51"/>
      <c r="AFT38" s="51"/>
      <c r="AFU38" s="51"/>
      <c r="AFV38" s="51"/>
      <c r="AFW38" s="51"/>
      <c r="AFX38" s="51"/>
      <c r="AFY38" s="51"/>
      <c r="AFZ38" s="51"/>
      <c r="AGA38" s="51"/>
      <c r="AGB38" s="51"/>
      <c r="AGC38" s="51"/>
      <c r="AGD38" s="51"/>
      <c r="AGE38" s="51"/>
      <c r="AGF38" s="51"/>
      <c r="AGG38" s="51"/>
      <c r="AGH38" s="51"/>
      <c r="AGI38" s="51"/>
      <c r="AGJ38" s="51"/>
      <c r="AGK38" s="51"/>
      <c r="AGL38" s="51"/>
      <c r="AGM38" s="51"/>
      <c r="AGN38" s="51"/>
      <c r="AGO38" s="51"/>
      <c r="AGP38" s="51"/>
      <c r="AGQ38" s="51"/>
      <c r="AGR38" s="51"/>
      <c r="AGS38" s="51"/>
      <c r="AGT38" s="51"/>
      <c r="AGU38" s="51"/>
      <c r="AGV38" s="51"/>
      <c r="AGW38" s="51"/>
      <c r="AGX38" s="51"/>
      <c r="AGY38" s="51"/>
      <c r="AGZ38" s="51"/>
      <c r="AHA38" s="51"/>
      <c r="AHB38" s="51"/>
      <c r="AHC38" s="51"/>
      <c r="AHD38" s="51"/>
      <c r="AHE38" s="51"/>
      <c r="AHF38" s="51"/>
      <c r="AHG38" s="51"/>
      <c r="AHH38" s="51"/>
      <c r="AHI38" s="51"/>
      <c r="AHJ38" s="51"/>
      <c r="AHK38" s="51"/>
      <c r="AHL38" s="51"/>
      <c r="AHM38" s="51"/>
      <c r="AHN38" s="51"/>
      <c r="AHO38" s="51"/>
      <c r="AHP38" s="51"/>
      <c r="AHQ38" s="51"/>
      <c r="AHR38" s="51"/>
      <c r="AHS38" s="51"/>
      <c r="AHT38" s="51"/>
      <c r="AHU38" s="51"/>
      <c r="AHV38" s="51"/>
      <c r="AHW38" s="51"/>
      <c r="AHX38" s="51"/>
      <c r="AHY38" s="51"/>
      <c r="AHZ38" s="51"/>
      <c r="AIA38" s="51"/>
      <c r="AIB38" s="51"/>
      <c r="AIC38" s="51"/>
      <c r="AID38" s="51"/>
      <c r="AIE38" s="51"/>
      <c r="AIF38" s="51"/>
      <c r="AIG38" s="51"/>
      <c r="AIH38" s="51"/>
      <c r="AII38" s="51"/>
      <c r="AIJ38" s="51"/>
      <c r="AIK38" s="51"/>
      <c r="AIL38" s="51"/>
      <c r="AIM38" s="51"/>
      <c r="AIN38" s="51"/>
      <c r="AIO38" s="51"/>
      <c r="AIP38" s="51"/>
      <c r="AIQ38" s="51"/>
      <c r="AIR38" s="51"/>
      <c r="AIS38" s="51"/>
      <c r="AIT38" s="51"/>
      <c r="AIU38" s="51"/>
      <c r="AIV38" s="51"/>
      <c r="AIW38" s="51"/>
      <c r="AIX38" s="51"/>
      <c r="AIY38" s="51"/>
      <c r="AIZ38" s="51"/>
      <c r="AJA38" s="51"/>
      <c r="AJB38" s="51"/>
      <c r="AJC38" s="51"/>
      <c r="AJD38" s="51"/>
      <c r="AJE38" s="51"/>
      <c r="AJF38" s="51"/>
      <c r="AJG38" s="51"/>
      <c r="AJH38" s="51"/>
      <c r="AJI38" s="51"/>
      <c r="AJJ38" s="51"/>
      <c r="AJK38" s="51"/>
      <c r="AJL38" s="51"/>
      <c r="AJM38" s="51"/>
      <c r="AJN38" s="51"/>
      <c r="AJO38" s="51"/>
      <c r="AJP38" s="51"/>
      <c r="AJQ38" s="51"/>
      <c r="AJR38" s="51"/>
      <c r="AJS38" s="51"/>
      <c r="AJT38" s="51"/>
      <c r="AJU38" s="51"/>
      <c r="AJV38" s="51"/>
      <c r="AJW38" s="51"/>
      <c r="AJX38" s="51"/>
      <c r="AJY38" s="51"/>
      <c r="AJZ38" s="51"/>
      <c r="AKA38" s="51"/>
      <c r="AKB38" s="51"/>
      <c r="AKC38" s="51"/>
      <c r="AKD38" s="51"/>
      <c r="AKE38" s="51"/>
      <c r="AKF38" s="51"/>
      <c r="AKG38" s="51"/>
      <c r="AKH38" s="51"/>
      <c r="AKI38" s="51"/>
      <c r="AKJ38" s="51"/>
      <c r="AKK38" s="51"/>
      <c r="AKL38" s="51"/>
      <c r="AKM38" s="51"/>
      <c r="AKN38" s="51"/>
      <c r="AKO38" s="51"/>
      <c r="AKP38" s="51"/>
      <c r="AKQ38" s="51"/>
      <c r="AKR38" s="51"/>
      <c r="AKS38" s="51"/>
      <c r="AKT38" s="51"/>
      <c r="AKU38" s="51"/>
      <c r="AKV38" s="51"/>
      <c r="AKW38" s="51"/>
      <c r="AKX38" s="51"/>
      <c r="AKY38" s="51"/>
      <c r="AKZ38" s="51"/>
      <c r="ALA38" s="51"/>
      <c r="ALB38" s="51"/>
      <c r="ALC38" s="51"/>
      <c r="ALD38" s="51"/>
      <c r="ALE38" s="51"/>
      <c r="ALF38" s="51"/>
      <c r="ALG38" s="51"/>
      <c r="ALH38" s="51"/>
      <c r="ALI38" s="51"/>
      <c r="ALJ38" s="51"/>
      <c r="ALK38" s="51"/>
      <c r="ALL38" s="51"/>
      <c r="ALM38" s="51"/>
      <c r="ALN38" s="51"/>
      <c r="ALO38" s="51"/>
      <c r="ALP38" s="51"/>
      <c r="ALQ38" s="51"/>
      <c r="ALR38" s="51"/>
      <c r="ALS38" s="51"/>
      <c r="ALT38" s="51"/>
      <c r="ALU38" s="51"/>
      <c r="ALV38" s="51"/>
      <c r="ALW38" s="51"/>
      <c r="ALX38" s="51"/>
      <c r="ALY38" s="51"/>
      <c r="ALZ38" s="51"/>
      <c r="AMA38" s="51"/>
      <c r="AMB38" s="51"/>
      <c r="AMC38" s="51"/>
      <c r="AMD38" s="51"/>
      <c r="AME38" s="51"/>
      <c r="AMF38" s="51"/>
      <c r="AMG38" s="51"/>
      <c r="AMH38" s="51"/>
      <c r="AMI38" s="51"/>
      <c r="AMJ38" s="51"/>
      <c r="AMK38" s="51"/>
    </row>
    <row r="39" spans="1:1025" x14ac:dyDescent="0.3">
      <c r="A39" s="117">
        <v>2.4</v>
      </c>
      <c r="B39" s="44" t="s">
        <v>226</v>
      </c>
      <c r="C39" s="44" t="s">
        <v>191</v>
      </c>
      <c r="D39" s="44"/>
      <c r="E39" s="44" t="s">
        <v>33</v>
      </c>
      <c r="F39" s="44"/>
      <c r="G39" s="44"/>
      <c r="H39" s="136">
        <f>20000/3.3</f>
        <v>6060.606060606061</v>
      </c>
      <c r="I39" s="57">
        <v>1</v>
      </c>
      <c r="J39" s="49">
        <v>0</v>
      </c>
      <c r="K39" s="48">
        <v>1</v>
      </c>
      <c r="L39" s="44" t="s">
        <v>13</v>
      </c>
      <c r="M39" s="116">
        <v>43466</v>
      </c>
      <c r="N39" s="116">
        <v>43647</v>
      </c>
      <c r="O39" s="44" t="s">
        <v>99</v>
      </c>
      <c r="P39" s="44"/>
      <c r="Q39" s="44" t="s">
        <v>17</v>
      </c>
      <c r="R39" s="34"/>
      <c r="S39" s="34"/>
      <c r="T39" s="34"/>
    </row>
    <row r="40" spans="1:1025" s="13" customFormat="1" ht="31.2" x14ac:dyDescent="0.3">
      <c r="A40" s="117">
        <v>2.5</v>
      </c>
      <c r="B40" s="44" t="s">
        <v>226</v>
      </c>
      <c r="C40" s="44" t="s">
        <v>229</v>
      </c>
      <c r="D40" s="44"/>
      <c r="E40" s="44" t="s">
        <v>33</v>
      </c>
      <c r="F40" s="44"/>
      <c r="G40" s="44"/>
      <c r="H40" s="136">
        <f>1200000/3.3</f>
        <v>363636.36363636365</v>
      </c>
      <c r="I40" s="57">
        <v>1</v>
      </c>
      <c r="J40" s="49"/>
      <c r="K40" s="132">
        <v>2</v>
      </c>
      <c r="L40" s="44" t="s">
        <v>13</v>
      </c>
      <c r="M40" s="116">
        <v>43647</v>
      </c>
      <c r="N40" s="116">
        <v>43831</v>
      </c>
      <c r="O40" s="44"/>
      <c r="P40" s="44"/>
      <c r="Q40" s="44"/>
      <c r="R40" s="34"/>
      <c r="S40" s="34"/>
      <c r="T40" s="34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  <c r="NZ40" s="51"/>
      <c r="OA40" s="51"/>
      <c r="OB40" s="51"/>
      <c r="OC40" s="51"/>
      <c r="OD40" s="51"/>
      <c r="OE40" s="51"/>
      <c r="OF40" s="51"/>
      <c r="OG40" s="51"/>
      <c r="OH40" s="51"/>
      <c r="OI40" s="51"/>
      <c r="OJ40" s="51"/>
      <c r="OK40" s="51"/>
      <c r="OL40" s="51"/>
      <c r="OM40" s="51"/>
      <c r="ON40" s="51"/>
      <c r="OO40" s="51"/>
      <c r="OP40" s="51"/>
      <c r="OQ40" s="51"/>
      <c r="OR40" s="51"/>
      <c r="OS40" s="51"/>
      <c r="OT40" s="51"/>
      <c r="OU40" s="51"/>
      <c r="OV40" s="51"/>
      <c r="OW40" s="51"/>
      <c r="OX40" s="51"/>
      <c r="OY40" s="51"/>
      <c r="OZ40" s="51"/>
      <c r="PA40" s="51"/>
      <c r="PB40" s="51"/>
      <c r="PC40" s="51"/>
      <c r="PD40" s="51"/>
      <c r="PE40" s="51"/>
      <c r="PF40" s="51"/>
      <c r="PG40" s="51"/>
      <c r="PH40" s="51"/>
      <c r="PI40" s="51"/>
      <c r="PJ40" s="51"/>
      <c r="PK40" s="51"/>
      <c r="PL40" s="51"/>
      <c r="PM40" s="51"/>
      <c r="PN40" s="51"/>
      <c r="PO40" s="51"/>
      <c r="PP40" s="51"/>
      <c r="PQ40" s="51"/>
      <c r="PR40" s="51"/>
      <c r="PS40" s="51"/>
      <c r="PT40" s="51"/>
      <c r="PU40" s="51"/>
      <c r="PV40" s="51"/>
      <c r="PW40" s="51"/>
      <c r="PX40" s="51"/>
      <c r="PY40" s="51"/>
      <c r="PZ40" s="51"/>
      <c r="QA40" s="51"/>
      <c r="QB40" s="51"/>
      <c r="QC40" s="51"/>
      <c r="QD40" s="51"/>
      <c r="QE40" s="51"/>
      <c r="QF40" s="51"/>
      <c r="QG40" s="51"/>
      <c r="QH40" s="51"/>
      <c r="QI40" s="51"/>
      <c r="QJ40" s="51"/>
      <c r="QK40" s="51"/>
      <c r="QL40" s="51"/>
      <c r="QM40" s="51"/>
      <c r="QN40" s="51"/>
      <c r="QO40" s="51"/>
      <c r="QP40" s="51"/>
      <c r="QQ40" s="51"/>
      <c r="QR40" s="51"/>
      <c r="QS40" s="51"/>
      <c r="QT40" s="51"/>
      <c r="QU40" s="51"/>
      <c r="QV40" s="51"/>
      <c r="QW40" s="51"/>
      <c r="QX40" s="51"/>
      <c r="QY40" s="51"/>
      <c r="QZ40" s="51"/>
      <c r="RA40" s="51"/>
      <c r="RB40" s="51"/>
      <c r="RC40" s="51"/>
      <c r="RD40" s="51"/>
      <c r="RE40" s="51"/>
      <c r="RF40" s="51"/>
      <c r="RG40" s="51"/>
      <c r="RH40" s="51"/>
      <c r="RI40" s="51"/>
      <c r="RJ40" s="51"/>
      <c r="RK40" s="51"/>
      <c r="RL40" s="51"/>
      <c r="RM40" s="51"/>
      <c r="RN40" s="51"/>
      <c r="RO40" s="51"/>
      <c r="RP40" s="51"/>
      <c r="RQ40" s="51"/>
      <c r="RR40" s="51"/>
      <c r="RS40" s="51"/>
      <c r="RT40" s="51"/>
      <c r="RU40" s="51"/>
      <c r="RV40" s="51"/>
      <c r="RW40" s="51"/>
      <c r="RX40" s="51"/>
      <c r="RY40" s="51"/>
      <c r="RZ40" s="51"/>
      <c r="SA40" s="51"/>
      <c r="SB40" s="51"/>
      <c r="SC40" s="51"/>
      <c r="SD40" s="51"/>
      <c r="SE40" s="51"/>
      <c r="SF40" s="51"/>
      <c r="SG40" s="51"/>
      <c r="SH40" s="51"/>
      <c r="SI40" s="51"/>
      <c r="SJ40" s="51"/>
      <c r="SK40" s="51"/>
      <c r="SL40" s="51"/>
      <c r="SM40" s="51"/>
      <c r="SN40" s="51"/>
      <c r="SO40" s="51"/>
      <c r="SP40" s="51"/>
      <c r="SQ40" s="51"/>
      <c r="SR40" s="51"/>
      <c r="SS40" s="51"/>
      <c r="ST40" s="51"/>
      <c r="SU40" s="51"/>
      <c r="SV40" s="51"/>
      <c r="SW40" s="51"/>
      <c r="SX40" s="51"/>
      <c r="SY40" s="51"/>
      <c r="SZ40" s="51"/>
      <c r="TA40" s="51"/>
      <c r="TB40" s="51"/>
      <c r="TC40" s="51"/>
      <c r="TD40" s="51"/>
      <c r="TE40" s="51"/>
      <c r="TF40" s="51"/>
      <c r="TG40" s="51"/>
      <c r="TH40" s="51"/>
      <c r="TI40" s="51"/>
      <c r="TJ40" s="51"/>
      <c r="TK40" s="51"/>
      <c r="TL40" s="51"/>
      <c r="TM40" s="51"/>
      <c r="TN40" s="51"/>
      <c r="TO40" s="51"/>
      <c r="TP40" s="51"/>
      <c r="TQ40" s="51"/>
      <c r="TR40" s="51"/>
      <c r="TS40" s="51"/>
      <c r="TT40" s="51"/>
      <c r="TU40" s="51"/>
      <c r="TV40" s="51"/>
      <c r="TW40" s="51"/>
      <c r="TX40" s="51"/>
      <c r="TY40" s="51"/>
      <c r="TZ40" s="51"/>
      <c r="UA40" s="51"/>
      <c r="UB40" s="51"/>
      <c r="UC40" s="51"/>
      <c r="UD40" s="51"/>
      <c r="UE40" s="51"/>
      <c r="UF40" s="51"/>
      <c r="UG40" s="51"/>
      <c r="UH40" s="51"/>
      <c r="UI40" s="51"/>
      <c r="UJ40" s="51"/>
      <c r="UK40" s="51"/>
      <c r="UL40" s="51"/>
      <c r="UM40" s="51"/>
      <c r="UN40" s="51"/>
      <c r="UO40" s="51"/>
      <c r="UP40" s="51"/>
      <c r="UQ40" s="51"/>
      <c r="UR40" s="51"/>
      <c r="US40" s="51"/>
      <c r="UT40" s="51"/>
      <c r="UU40" s="51"/>
      <c r="UV40" s="51"/>
      <c r="UW40" s="51"/>
      <c r="UX40" s="51"/>
      <c r="UY40" s="51"/>
      <c r="UZ40" s="51"/>
      <c r="VA40" s="51"/>
      <c r="VB40" s="51"/>
      <c r="VC40" s="51"/>
      <c r="VD40" s="51"/>
      <c r="VE40" s="51"/>
      <c r="VF40" s="51"/>
      <c r="VG40" s="51"/>
      <c r="VH40" s="51"/>
      <c r="VI40" s="51"/>
      <c r="VJ40" s="51"/>
      <c r="VK40" s="51"/>
      <c r="VL40" s="51"/>
      <c r="VM40" s="51"/>
      <c r="VN40" s="51"/>
      <c r="VO40" s="51"/>
      <c r="VP40" s="51"/>
      <c r="VQ40" s="51"/>
      <c r="VR40" s="51"/>
      <c r="VS40" s="51"/>
      <c r="VT40" s="51"/>
      <c r="VU40" s="51"/>
      <c r="VV40" s="51"/>
      <c r="VW40" s="51"/>
      <c r="VX40" s="51"/>
      <c r="VY40" s="51"/>
      <c r="VZ40" s="51"/>
      <c r="WA40" s="51"/>
      <c r="WB40" s="51"/>
      <c r="WC40" s="51"/>
      <c r="WD40" s="51"/>
      <c r="WE40" s="51"/>
      <c r="WF40" s="51"/>
      <c r="WG40" s="51"/>
      <c r="WH40" s="51"/>
      <c r="WI40" s="51"/>
      <c r="WJ40" s="51"/>
      <c r="WK40" s="51"/>
      <c r="WL40" s="51"/>
      <c r="WM40" s="51"/>
      <c r="WN40" s="51"/>
      <c r="WO40" s="51"/>
      <c r="WP40" s="51"/>
      <c r="WQ40" s="51"/>
      <c r="WR40" s="51"/>
      <c r="WS40" s="51"/>
      <c r="WT40" s="51"/>
      <c r="WU40" s="51"/>
      <c r="WV40" s="51"/>
      <c r="WW40" s="51"/>
      <c r="WX40" s="51"/>
      <c r="WY40" s="51"/>
      <c r="WZ40" s="51"/>
      <c r="XA40" s="51"/>
      <c r="XB40" s="51"/>
      <c r="XC40" s="51"/>
      <c r="XD40" s="51"/>
      <c r="XE40" s="51"/>
      <c r="XF40" s="51"/>
      <c r="XG40" s="51"/>
      <c r="XH40" s="51"/>
      <c r="XI40" s="51"/>
      <c r="XJ40" s="51"/>
      <c r="XK40" s="51"/>
      <c r="XL40" s="51"/>
      <c r="XM40" s="51"/>
      <c r="XN40" s="51"/>
      <c r="XO40" s="51"/>
      <c r="XP40" s="51"/>
      <c r="XQ40" s="51"/>
      <c r="XR40" s="51"/>
      <c r="XS40" s="51"/>
      <c r="XT40" s="51"/>
      <c r="XU40" s="51"/>
      <c r="XV40" s="51"/>
      <c r="XW40" s="51"/>
      <c r="XX40" s="51"/>
      <c r="XY40" s="51"/>
      <c r="XZ40" s="51"/>
      <c r="YA40" s="51"/>
      <c r="YB40" s="51"/>
      <c r="YC40" s="51"/>
      <c r="YD40" s="51"/>
      <c r="YE40" s="51"/>
      <c r="YF40" s="51"/>
      <c r="YG40" s="51"/>
      <c r="YH40" s="51"/>
      <c r="YI40" s="51"/>
      <c r="YJ40" s="51"/>
      <c r="YK40" s="51"/>
      <c r="YL40" s="51"/>
      <c r="YM40" s="51"/>
      <c r="YN40" s="51"/>
      <c r="YO40" s="51"/>
      <c r="YP40" s="51"/>
      <c r="YQ40" s="51"/>
      <c r="YR40" s="51"/>
      <c r="YS40" s="51"/>
      <c r="YT40" s="51"/>
      <c r="YU40" s="51"/>
      <c r="YV40" s="51"/>
      <c r="YW40" s="51"/>
      <c r="YX40" s="51"/>
      <c r="YY40" s="51"/>
      <c r="YZ40" s="51"/>
      <c r="ZA40" s="51"/>
      <c r="ZB40" s="51"/>
      <c r="ZC40" s="51"/>
      <c r="ZD40" s="51"/>
      <c r="ZE40" s="51"/>
      <c r="ZF40" s="51"/>
      <c r="ZG40" s="51"/>
      <c r="ZH40" s="51"/>
      <c r="ZI40" s="51"/>
      <c r="ZJ40" s="51"/>
      <c r="ZK40" s="51"/>
      <c r="ZL40" s="51"/>
      <c r="ZM40" s="51"/>
      <c r="ZN40" s="51"/>
      <c r="ZO40" s="51"/>
      <c r="ZP40" s="51"/>
      <c r="ZQ40" s="51"/>
      <c r="ZR40" s="51"/>
      <c r="ZS40" s="51"/>
      <c r="ZT40" s="51"/>
      <c r="ZU40" s="51"/>
      <c r="ZV40" s="51"/>
      <c r="ZW40" s="51"/>
      <c r="ZX40" s="51"/>
      <c r="ZY40" s="51"/>
      <c r="ZZ40" s="51"/>
      <c r="AAA40" s="51"/>
      <c r="AAB40" s="51"/>
      <c r="AAC40" s="51"/>
      <c r="AAD40" s="51"/>
      <c r="AAE40" s="51"/>
      <c r="AAF40" s="51"/>
      <c r="AAG40" s="51"/>
      <c r="AAH40" s="51"/>
      <c r="AAI40" s="51"/>
      <c r="AAJ40" s="51"/>
      <c r="AAK40" s="51"/>
      <c r="AAL40" s="51"/>
      <c r="AAM40" s="51"/>
      <c r="AAN40" s="51"/>
      <c r="AAO40" s="51"/>
      <c r="AAP40" s="51"/>
      <c r="AAQ40" s="51"/>
      <c r="AAR40" s="51"/>
      <c r="AAS40" s="51"/>
      <c r="AAT40" s="51"/>
      <c r="AAU40" s="51"/>
      <c r="AAV40" s="51"/>
      <c r="AAW40" s="51"/>
      <c r="AAX40" s="51"/>
      <c r="AAY40" s="51"/>
      <c r="AAZ40" s="51"/>
      <c r="ABA40" s="51"/>
      <c r="ABB40" s="51"/>
      <c r="ABC40" s="51"/>
      <c r="ABD40" s="51"/>
      <c r="ABE40" s="51"/>
      <c r="ABF40" s="51"/>
      <c r="ABG40" s="51"/>
      <c r="ABH40" s="51"/>
      <c r="ABI40" s="51"/>
      <c r="ABJ40" s="51"/>
      <c r="ABK40" s="51"/>
      <c r="ABL40" s="51"/>
      <c r="ABM40" s="51"/>
      <c r="ABN40" s="51"/>
      <c r="ABO40" s="51"/>
      <c r="ABP40" s="51"/>
      <c r="ABQ40" s="51"/>
      <c r="ABR40" s="51"/>
      <c r="ABS40" s="51"/>
      <c r="ABT40" s="51"/>
      <c r="ABU40" s="51"/>
      <c r="ABV40" s="51"/>
      <c r="ABW40" s="51"/>
      <c r="ABX40" s="51"/>
      <c r="ABY40" s="51"/>
      <c r="ABZ40" s="51"/>
      <c r="ACA40" s="51"/>
      <c r="ACB40" s="51"/>
      <c r="ACC40" s="51"/>
      <c r="ACD40" s="51"/>
      <c r="ACE40" s="51"/>
      <c r="ACF40" s="51"/>
      <c r="ACG40" s="51"/>
      <c r="ACH40" s="51"/>
      <c r="ACI40" s="51"/>
      <c r="ACJ40" s="51"/>
      <c r="ACK40" s="51"/>
      <c r="ACL40" s="51"/>
      <c r="ACM40" s="51"/>
      <c r="ACN40" s="51"/>
      <c r="ACO40" s="51"/>
      <c r="ACP40" s="51"/>
      <c r="ACQ40" s="51"/>
      <c r="ACR40" s="51"/>
      <c r="ACS40" s="51"/>
      <c r="ACT40" s="51"/>
      <c r="ACU40" s="51"/>
      <c r="ACV40" s="51"/>
      <c r="ACW40" s="51"/>
      <c r="ACX40" s="51"/>
      <c r="ACY40" s="51"/>
      <c r="ACZ40" s="51"/>
      <c r="ADA40" s="51"/>
      <c r="ADB40" s="51"/>
      <c r="ADC40" s="51"/>
      <c r="ADD40" s="51"/>
      <c r="ADE40" s="51"/>
      <c r="ADF40" s="51"/>
      <c r="ADG40" s="51"/>
      <c r="ADH40" s="51"/>
      <c r="ADI40" s="51"/>
      <c r="ADJ40" s="51"/>
      <c r="ADK40" s="51"/>
      <c r="ADL40" s="51"/>
      <c r="ADM40" s="51"/>
      <c r="ADN40" s="51"/>
      <c r="ADO40" s="51"/>
      <c r="ADP40" s="51"/>
      <c r="ADQ40" s="51"/>
      <c r="ADR40" s="51"/>
      <c r="ADS40" s="51"/>
      <c r="ADT40" s="51"/>
      <c r="ADU40" s="51"/>
      <c r="ADV40" s="51"/>
      <c r="ADW40" s="51"/>
      <c r="ADX40" s="51"/>
      <c r="ADY40" s="51"/>
      <c r="ADZ40" s="51"/>
      <c r="AEA40" s="51"/>
      <c r="AEB40" s="51"/>
      <c r="AEC40" s="51"/>
      <c r="AED40" s="51"/>
      <c r="AEE40" s="51"/>
      <c r="AEF40" s="51"/>
      <c r="AEG40" s="51"/>
      <c r="AEH40" s="51"/>
      <c r="AEI40" s="51"/>
      <c r="AEJ40" s="51"/>
      <c r="AEK40" s="51"/>
      <c r="AEL40" s="51"/>
      <c r="AEM40" s="51"/>
      <c r="AEN40" s="51"/>
      <c r="AEO40" s="51"/>
      <c r="AEP40" s="51"/>
      <c r="AEQ40" s="51"/>
      <c r="AER40" s="51"/>
      <c r="AES40" s="51"/>
      <c r="AET40" s="51"/>
      <c r="AEU40" s="51"/>
      <c r="AEV40" s="51"/>
      <c r="AEW40" s="51"/>
      <c r="AEX40" s="51"/>
      <c r="AEY40" s="51"/>
      <c r="AEZ40" s="51"/>
      <c r="AFA40" s="51"/>
      <c r="AFB40" s="51"/>
      <c r="AFC40" s="51"/>
      <c r="AFD40" s="51"/>
      <c r="AFE40" s="51"/>
      <c r="AFF40" s="51"/>
      <c r="AFG40" s="51"/>
      <c r="AFH40" s="51"/>
      <c r="AFI40" s="51"/>
      <c r="AFJ40" s="51"/>
      <c r="AFK40" s="51"/>
      <c r="AFL40" s="51"/>
      <c r="AFM40" s="51"/>
      <c r="AFN40" s="51"/>
      <c r="AFO40" s="51"/>
      <c r="AFP40" s="51"/>
      <c r="AFQ40" s="51"/>
      <c r="AFR40" s="51"/>
      <c r="AFS40" s="51"/>
      <c r="AFT40" s="51"/>
      <c r="AFU40" s="51"/>
      <c r="AFV40" s="51"/>
      <c r="AFW40" s="51"/>
      <c r="AFX40" s="51"/>
      <c r="AFY40" s="51"/>
      <c r="AFZ40" s="51"/>
      <c r="AGA40" s="51"/>
      <c r="AGB40" s="51"/>
      <c r="AGC40" s="51"/>
      <c r="AGD40" s="51"/>
      <c r="AGE40" s="51"/>
      <c r="AGF40" s="51"/>
      <c r="AGG40" s="51"/>
      <c r="AGH40" s="51"/>
      <c r="AGI40" s="51"/>
      <c r="AGJ40" s="51"/>
      <c r="AGK40" s="51"/>
      <c r="AGL40" s="51"/>
      <c r="AGM40" s="51"/>
      <c r="AGN40" s="51"/>
      <c r="AGO40" s="51"/>
      <c r="AGP40" s="51"/>
      <c r="AGQ40" s="51"/>
      <c r="AGR40" s="51"/>
      <c r="AGS40" s="51"/>
      <c r="AGT40" s="51"/>
      <c r="AGU40" s="51"/>
      <c r="AGV40" s="51"/>
      <c r="AGW40" s="51"/>
      <c r="AGX40" s="51"/>
      <c r="AGY40" s="51"/>
      <c r="AGZ40" s="51"/>
      <c r="AHA40" s="51"/>
      <c r="AHB40" s="51"/>
      <c r="AHC40" s="51"/>
      <c r="AHD40" s="51"/>
      <c r="AHE40" s="51"/>
      <c r="AHF40" s="51"/>
      <c r="AHG40" s="51"/>
      <c r="AHH40" s="51"/>
      <c r="AHI40" s="51"/>
      <c r="AHJ40" s="51"/>
      <c r="AHK40" s="51"/>
      <c r="AHL40" s="51"/>
      <c r="AHM40" s="51"/>
      <c r="AHN40" s="51"/>
      <c r="AHO40" s="51"/>
      <c r="AHP40" s="51"/>
      <c r="AHQ40" s="51"/>
      <c r="AHR40" s="51"/>
      <c r="AHS40" s="51"/>
      <c r="AHT40" s="51"/>
      <c r="AHU40" s="51"/>
      <c r="AHV40" s="51"/>
      <c r="AHW40" s="51"/>
      <c r="AHX40" s="51"/>
      <c r="AHY40" s="51"/>
      <c r="AHZ40" s="51"/>
      <c r="AIA40" s="51"/>
      <c r="AIB40" s="51"/>
      <c r="AIC40" s="51"/>
      <c r="AID40" s="51"/>
      <c r="AIE40" s="51"/>
      <c r="AIF40" s="51"/>
      <c r="AIG40" s="51"/>
      <c r="AIH40" s="51"/>
      <c r="AII40" s="51"/>
      <c r="AIJ40" s="51"/>
      <c r="AIK40" s="51"/>
      <c r="AIL40" s="51"/>
      <c r="AIM40" s="51"/>
      <c r="AIN40" s="51"/>
      <c r="AIO40" s="51"/>
      <c r="AIP40" s="51"/>
      <c r="AIQ40" s="51"/>
      <c r="AIR40" s="51"/>
      <c r="AIS40" s="51"/>
      <c r="AIT40" s="51"/>
      <c r="AIU40" s="51"/>
      <c r="AIV40" s="51"/>
      <c r="AIW40" s="51"/>
      <c r="AIX40" s="51"/>
      <c r="AIY40" s="51"/>
      <c r="AIZ40" s="51"/>
      <c r="AJA40" s="51"/>
      <c r="AJB40" s="51"/>
      <c r="AJC40" s="51"/>
      <c r="AJD40" s="51"/>
      <c r="AJE40" s="51"/>
      <c r="AJF40" s="51"/>
      <c r="AJG40" s="51"/>
      <c r="AJH40" s="51"/>
      <c r="AJI40" s="51"/>
      <c r="AJJ40" s="51"/>
      <c r="AJK40" s="51"/>
      <c r="AJL40" s="51"/>
      <c r="AJM40" s="51"/>
      <c r="AJN40" s="51"/>
      <c r="AJO40" s="51"/>
      <c r="AJP40" s="51"/>
      <c r="AJQ40" s="51"/>
      <c r="AJR40" s="51"/>
      <c r="AJS40" s="51"/>
      <c r="AJT40" s="51"/>
      <c r="AJU40" s="51"/>
      <c r="AJV40" s="51"/>
      <c r="AJW40" s="51"/>
      <c r="AJX40" s="51"/>
      <c r="AJY40" s="51"/>
      <c r="AJZ40" s="51"/>
      <c r="AKA40" s="51"/>
      <c r="AKB40" s="51"/>
      <c r="AKC40" s="51"/>
      <c r="AKD40" s="51"/>
      <c r="AKE40" s="51"/>
      <c r="AKF40" s="51"/>
      <c r="AKG40" s="51"/>
      <c r="AKH40" s="51"/>
      <c r="AKI40" s="51"/>
      <c r="AKJ40" s="51"/>
      <c r="AKK40" s="51"/>
      <c r="AKL40" s="51"/>
      <c r="AKM40" s="51"/>
      <c r="AKN40" s="51"/>
      <c r="AKO40" s="51"/>
      <c r="AKP40" s="51"/>
      <c r="AKQ40" s="51"/>
      <c r="AKR40" s="51"/>
      <c r="AKS40" s="51"/>
      <c r="AKT40" s="51"/>
      <c r="AKU40" s="51"/>
      <c r="AKV40" s="51"/>
      <c r="AKW40" s="51"/>
      <c r="AKX40" s="51"/>
      <c r="AKY40" s="51"/>
      <c r="AKZ40" s="51"/>
      <c r="ALA40" s="51"/>
      <c r="ALB40" s="51"/>
      <c r="ALC40" s="51"/>
      <c r="ALD40" s="51"/>
      <c r="ALE40" s="51"/>
      <c r="ALF40" s="51"/>
      <c r="ALG40" s="51"/>
      <c r="ALH40" s="51"/>
      <c r="ALI40" s="51"/>
      <c r="ALJ40" s="51"/>
      <c r="ALK40" s="51"/>
      <c r="ALL40" s="51"/>
      <c r="ALM40" s="51"/>
      <c r="ALN40" s="51"/>
      <c r="ALO40" s="51"/>
      <c r="ALP40" s="51"/>
      <c r="ALQ40" s="51"/>
      <c r="ALR40" s="51"/>
      <c r="ALS40" s="51"/>
      <c r="ALT40" s="51"/>
      <c r="ALU40" s="51"/>
      <c r="ALV40" s="51"/>
      <c r="ALW40" s="51"/>
      <c r="ALX40" s="51"/>
      <c r="ALY40" s="51"/>
      <c r="ALZ40" s="51"/>
      <c r="AMA40" s="51"/>
      <c r="AMB40" s="51"/>
      <c r="AMC40" s="51"/>
      <c r="AMD40" s="51"/>
      <c r="AME40" s="51"/>
      <c r="AMF40" s="51"/>
      <c r="AMG40" s="51"/>
      <c r="AMH40" s="51"/>
      <c r="AMI40" s="51"/>
      <c r="AMJ40" s="51"/>
      <c r="AMK40" s="51"/>
    </row>
    <row r="41" spans="1:1025" s="13" customFormat="1" x14ac:dyDescent="0.3">
      <c r="A41" s="117">
        <v>2.6</v>
      </c>
      <c r="B41" s="44" t="s">
        <v>226</v>
      </c>
      <c r="C41" s="44" t="s">
        <v>230</v>
      </c>
      <c r="D41" s="44"/>
      <c r="E41" s="44" t="s">
        <v>33</v>
      </c>
      <c r="F41" s="44"/>
      <c r="G41" s="44"/>
      <c r="H41" s="136">
        <f>497000/3.3</f>
        <v>150606.06060606061</v>
      </c>
      <c r="I41" s="57">
        <v>1</v>
      </c>
      <c r="J41" s="49"/>
      <c r="K41" s="132">
        <v>2</v>
      </c>
      <c r="L41" s="44" t="s">
        <v>13</v>
      </c>
      <c r="M41" s="116">
        <v>43831</v>
      </c>
      <c r="N41" s="116">
        <v>43983</v>
      </c>
      <c r="O41" s="44"/>
      <c r="P41" s="44"/>
      <c r="Q41" s="44"/>
      <c r="R41" s="34"/>
      <c r="S41" s="34"/>
      <c r="T41" s="34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  <c r="UF41" s="51"/>
      <c r="UG41" s="51"/>
      <c r="UH41" s="51"/>
      <c r="UI41" s="51"/>
      <c r="UJ41" s="51"/>
      <c r="UK41" s="51"/>
      <c r="UL41" s="51"/>
      <c r="UM41" s="51"/>
      <c r="UN41" s="51"/>
      <c r="UO41" s="51"/>
      <c r="UP41" s="51"/>
      <c r="UQ41" s="51"/>
      <c r="UR41" s="51"/>
      <c r="US41" s="51"/>
      <c r="UT41" s="51"/>
      <c r="UU41" s="51"/>
      <c r="UV41" s="51"/>
      <c r="UW41" s="51"/>
      <c r="UX41" s="51"/>
      <c r="UY41" s="51"/>
      <c r="UZ41" s="51"/>
      <c r="VA41" s="51"/>
      <c r="VB41" s="51"/>
      <c r="VC41" s="51"/>
      <c r="VD41" s="51"/>
      <c r="VE41" s="51"/>
      <c r="VF41" s="51"/>
      <c r="VG41" s="51"/>
      <c r="VH41" s="51"/>
      <c r="VI41" s="51"/>
      <c r="VJ41" s="51"/>
      <c r="VK41" s="51"/>
      <c r="VL41" s="51"/>
      <c r="VM41" s="51"/>
      <c r="VN41" s="51"/>
      <c r="VO41" s="51"/>
      <c r="VP41" s="51"/>
      <c r="VQ41" s="51"/>
      <c r="VR41" s="51"/>
      <c r="VS41" s="51"/>
      <c r="VT41" s="51"/>
      <c r="VU41" s="51"/>
      <c r="VV41" s="51"/>
      <c r="VW41" s="51"/>
      <c r="VX41" s="51"/>
      <c r="VY41" s="51"/>
      <c r="VZ41" s="51"/>
      <c r="WA41" s="51"/>
      <c r="WB41" s="51"/>
      <c r="WC41" s="51"/>
      <c r="WD41" s="51"/>
      <c r="WE41" s="51"/>
      <c r="WF41" s="51"/>
      <c r="WG41" s="51"/>
      <c r="WH41" s="51"/>
      <c r="WI41" s="51"/>
      <c r="WJ41" s="51"/>
      <c r="WK41" s="51"/>
      <c r="WL41" s="51"/>
      <c r="WM41" s="51"/>
      <c r="WN41" s="51"/>
      <c r="WO41" s="51"/>
      <c r="WP41" s="51"/>
      <c r="WQ41" s="51"/>
      <c r="WR41" s="51"/>
      <c r="WS41" s="51"/>
      <c r="WT41" s="51"/>
      <c r="WU41" s="51"/>
      <c r="WV41" s="51"/>
      <c r="WW41" s="51"/>
      <c r="WX41" s="51"/>
      <c r="WY41" s="51"/>
      <c r="WZ41" s="51"/>
      <c r="XA41" s="51"/>
      <c r="XB41" s="51"/>
      <c r="XC41" s="51"/>
      <c r="XD41" s="51"/>
      <c r="XE41" s="51"/>
      <c r="XF41" s="51"/>
      <c r="XG41" s="51"/>
      <c r="XH41" s="51"/>
      <c r="XI41" s="51"/>
      <c r="XJ41" s="51"/>
      <c r="XK41" s="51"/>
      <c r="XL41" s="51"/>
      <c r="XM41" s="51"/>
      <c r="XN41" s="51"/>
      <c r="XO41" s="51"/>
      <c r="XP41" s="51"/>
      <c r="XQ41" s="51"/>
      <c r="XR41" s="51"/>
      <c r="XS41" s="51"/>
      <c r="XT41" s="51"/>
      <c r="XU41" s="51"/>
      <c r="XV41" s="51"/>
      <c r="XW41" s="51"/>
      <c r="XX41" s="51"/>
      <c r="XY41" s="51"/>
      <c r="XZ41" s="51"/>
      <c r="YA41" s="51"/>
      <c r="YB41" s="51"/>
      <c r="YC41" s="51"/>
      <c r="YD41" s="51"/>
      <c r="YE41" s="51"/>
      <c r="YF41" s="51"/>
      <c r="YG41" s="51"/>
      <c r="YH41" s="51"/>
      <c r="YI41" s="51"/>
      <c r="YJ41" s="51"/>
      <c r="YK41" s="51"/>
      <c r="YL41" s="51"/>
      <c r="YM41" s="51"/>
      <c r="YN41" s="51"/>
      <c r="YO41" s="51"/>
      <c r="YP41" s="51"/>
      <c r="YQ41" s="51"/>
      <c r="YR41" s="51"/>
      <c r="YS41" s="51"/>
      <c r="YT41" s="51"/>
      <c r="YU41" s="51"/>
      <c r="YV41" s="51"/>
      <c r="YW41" s="51"/>
      <c r="YX41" s="51"/>
      <c r="YY41" s="51"/>
      <c r="YZ41" s="51"/>
      <c r="ZA41" s="51"/>
      <c r="ZB41" s="51"/>
      <c r="ZC41" s="51"/>
      <c r="ZD41" s="51"/>
      <c r="ZE41" s="51"/>
      <c r="ZF41" s="51"/>
      <c r="ZG41" s="51"/>
      <c r="ZH41" s="51"/>
      <c r="ZI41" s="51"/>
      <c r="ZJ41" s="51"/>
      <c r="ZK41" s="51"/>
      <c r="ZL41" s="51"/>
      <c r="ZM41" s="51"/>
      <c r="ZN41" s="51"/>
      <c r="ZO41" s="51"/>
      <c r="ZP41" s="51"/>
      <c r="ZQ41" s="51"/>
      <c r="ZR41" s="51"/>
      <c r="ZS41" s="51"/>
      <c r="ZT41" s="51"/>
      <c r="ZU41" s="51"/>
      <c r="ZV41" s="51"/>
      <c r="ZW41" s="51"/>
      <c r="ZX41" s="51"/>
      <c r="ZY41" s="51"/>
      <c r="ZZ41" s="51"/>
      <c r="AAA41" s="51"/>
      <c r="AAB41" s="51"/>
      <c r="AAC41" s="51"/>
      <c r="AAD41" s="51"/>
      <c r="AAE41" s="51"/>
      <c r="AAF41" s="51"/>
      <c r="AAG41" s="51"/>
      <c r="AAH41" s="51"/>
      <c r="AAI41" s="51"/>
      <c r="AAJ41" s="51"/>
      <c r="AAK41" s="51"/>
      <c r="AAL41" s="51"/>
      <c r="AAM41" s="51"/>
      <c r="AAN41" s="51"/>
      <c r="AAO41" s="51"/>
      <c r="AAP41" s="51"/>
      <c r="AAQ41" s="51"/>
      <c r="AAR41" s="51"/>
      <c r="AAS41" s="51"/>
      <c r="AAT41" s="51"/>
      <c r="AAU41" s="51"/>
      <c r="AAV41" s="51"/>
      <c r="AAW41" s="51"/>
      <c r="AAX41" s="51"/>
      <c r="AAY41" s="51"/>
      <c r="AAZ41" s="51"/>
      <c r="ABA41" s="51"/>
      <c r="ABB41" s="51"/>
      <c r="ABC41" s="51"/>
      <c r="ABD41" s="51"/>
      <c r="ABE41" s="51"/>
      <c r="ABF41" s="51"/>
      <c r="ABG41" s="51"/>
      <c r="ABH41" s="51"/>
      <c r="ABI41" s="51"/>
      <c r="ABJ41" s="51"/>
      <c r="ABK41" s="51"/>
      <c r="ABL41" s="51"/>
      <c r="ABM41" s="51"/>
      <c r="ABN41" s="51"/>
      <c r="ABO41" s="51"/>
      <c r="ABP41" s="51"/>
      <c r="ABQ41" s="51"/>
      <c r="ABR41" s="51"/>
      <c r="ABS41" s="51"/>
      <c r="ABT41" s="51"/>
      <c r="ABU41" s="51"/>
      <c r="ABV41" s="51"/>
      <c r="ABW41" s="51"/>
      <c r="ABX41" s="51"/>
      <c r="ABY41" s="51"/>
      <c r="ABZ41" s="51"/>
      <c r="ACA41" s="51"/>
      <c r="ACB41" s="51"/>
      <c r="ACC41" s="51"/>
      <c r="ACD41" s="51"/>
      <c r="ACE41" s="51"/>
      <c r="ACF41" s="51"/>
      <c r="ACG41" s="51"/>
      <c r="ACH41" s="51"/>
      <c r="ACI41" s="51"/>
      <c r="ACJ41" s="51"/>
      <c r="ACK41" s="51"/>
      <c r="ACL41" s="51"/>
      <c r="ACM41" s="51"/>
      <c r="ACN41" s="51"/>
      <c r="ACO41" s="51"/>
      <c r="ACP41" s="51"/>
      <c r="ACQ41" s="51"/>
      <c r="ACR41" s="51"/>
      <c r="ACS41" s="51"/>
      <c r="ACT41" s="51"/>
      <c r="ACU41" s="51"/>
      <c r="ACV41" s="51"/>
      <c r="ACW41" s="51"/>
      <c r="ACX41" s="51"/>
      <c r="ACY41" s="51"/>
      <c r="ACZ41" s="51"/>
      <c r="ADA41" s="51"/>
      <c r="ADB41" s="51"/>
      <c r="ADC41" s="51"/>
      <c r="ADD41" s="51"/>
      <c r="ADE41" s="51"/>
      <c r="ADF41" s="51"/>
      <c r="ADG41" s="51"/>
      <c r="ADH41" s="51"/>
      <c r="ADI41" s="51"/>
      <c r="ADJ41" s="51"/>
      <c r="ADK41" s="51"/>
      <c r="ADL41" s="51"/>
      <c r="ADM41" s="51"/>
      <c r="ADN41" s="51"/>
      <c r="ADO41" s="51"/>
      <c r="ADP41" s="51"/>
      <c r="ADQ41" s="51"/>
      <c r="ADR41" s="51"/>
      <c r="ADS41" s="51"/>
      <c r="ADT41" s="51"/>
      <c r="ADU41" s="51"/>
      <c r="ADV41" s="51"/>
      <c r="ADW41" s="51"/>
      <c r="ADX41" s="51"/>
      <c r="ADY41" s="51"/>
      <c r="ADZ41" s="51"/>
      <c r="AEA41" s="51"/>
      <c r="AEB41" s="51"/>
      <c r="AEC41" s="51"/>
      <c r="AED41" s="51"/>
      <c r="AEE41" s="51"/>
      <c r="AEF41" s="51"/>
      <c r="AEG41" s="51"/>
      <c r="AEH41" s="51"/>
      <c r="AEI41" s="51"/>
      <c r="AEJ41" s="51"/>
      <c r="AEK41" s="51"/>
      <c r="AEL41" s="51"/>
      <c r="AEM41" s="51"/>
      <c r="AEN41" s="51"/>
      <c r="AEO41" s="51"/>
      <c r="AEP41" s="51"/>
      <c r="AEQ41" s="51"/>
      <c r="AER41" s="51"/>
      <c r="AES41" s="51"/>
      <c r="AET41" s="51"/>
      <c r="AEU41" s="51"/>
      <c r="AEV41" s="51"/>
      <c r="AEW41" s="51"/>
      <c r="AEX41" s="51"/>
      <c r="AEY41" s="51"/>
      <c r="AEZ41" s="51"/>
      <c r="AFA41" s="51"/>
      <c r="AFB41" s="51"/>
      <c r="AFC41" s="51"/>
      <c r="AFD41" s="51"/>
      <c r="AFE41" s="51"/>
      <c r="AFF41" s="51"/>
      <c r="AFG41" s="51"/>
      <c r="AFH41" s="51"/>
      <c r="AFI41" s="51"/>
      <c r="AFJ41" s="51"/>
      <c r="AFK41" s="51"/>
      <c r="AFL41" s="51"/>
      <c r="AFM41" s="51"/>
      <c r="AFN41" s="51"/>
      <c r="AFO41" s="51"/>
      <c r="AFP41" s="51"/>
      <c r="AFQ41" s="51"/>
      <c r="AFR41" s="51"/>
      <c r="AFS41" s="51"/>
      <c r="AFT41" s="51"/>
      <c r="AFU41" s="51"/>
      <c r="AFV41" s="51"/>
      <c r="AFW41" s="51"/>
      <c r="AFX41" s="51"/>
      <c r="AFY41" s="51"/>
      <c r="AFZ41" s="51"/>
      <c r="AGA41" s="51"/>
      <c r="AGB41" s="51"/>
      <c r="AGC41" s="51"/>
      <c r="AGD41" s="51"/>
      <c r="AGE41" s="51"/>
      <c r="AGF41" s="51"/>
      <c r="AGG41" s="51"/>
      <c r="AGH41" s="51"/>
      <c r="AGI41" s="51"/>
      <c r="AGJ41" s="51"/>
      <c r="AGK41" s="51"/>
      <c r="AGL41" s="51"/>
      <c r="AGM41" s="51"/>
      <c r="AGN41" s="51"/>
      <c r="AGO41" s="51"/>
      <c r="AGP41" s="51"/>
      <c r="AGQ41" s="51"/>
      <c r="AGR41" s="51"/>
      <c r="AGS41" s="51"/>
      <c r="AGT41" s="51"/>
      <c r="AGU41" s="51"/>
      <c r="AGV41" s="51"/>
      <c r="AGW41" s="51"/>
      <c r="AGX41" s="51"/>
      <c r="AGY41" s="51"/>
      <c r="AGZ41" s="51"/>
      <c r="AHA41" s="51"/>
      <c r="AHB41" s="51"/>
      <c r="AHC41" s="51"/>
      <c r="AHD41" s="51"/>
      <c r="AHE41" s="51"/>
      <c r="AHF41" s="51"/>
      <c r="AHG41" s="51"/>
      <c r="AHH41" s="51"/>
      <c r="AHI41" s="51"/>
      <c r="AHJ41" s="51"/>
      <c r="AHK41" s="51"/>
      <c r="AHL41" s="51"/>
      <c r="AHM41" s="51"/>
      <c r="AHN41" s="51"/>
      <c r="AHO41" s="51"/>
      <c r="AHP41" s="51"/>
      <c r="AHQ41" s="51"/>
      <c r="AHR41" s="51"/>
      <c r="AHS41" s="51"/>
      <c r="AHT41" s="51"/>
      <c r="AHU41" s="51"/>
      <c r="AHV41" s="51"/>
      <c r="AHW41" s="51"/>
      <c r="AHX41" s="51"/>
      <c r="AHY41" s="51"/>
      <c r="AHZ41" s="51"/>
      <c r="AIA41" s="51"/>
      <c r="AIB41" s="51"/>
      <c r="AIC41" s="51"/>
      <c r="AID41" s="51"/>
      <c r="AIE41" s="51"/>
      <c r="AIF41" s="51"/>
      <c r="AIG41" s="51"/>
      <c r="AIH41" s="51"/>
      <c r="AII41" s="51"/>
      <c r="AIJ41" s="51"/>
      <c r="AIK41" s="51"/>
      <c r="AIL41" s="51"/>
      <c r="AIM41" s="51"/>
      <c r="AIN41" s="51"/>
      <c r="AIO41" s="51"/>
      <c r="AIP41" s="51"/>
      <c r="AIQ41" s="51"/>
      <c r="AIR41" s="51"/>
      <c r="AIS41" s="51"/>
      <c r="AIT41" s="51"/>
      <c r="AIU41" s="51"/>
      <c r="AIV41" s="51"/>
      <c r="AIW41" s="51"/>
      <c r="AIX41" s="51"/>
      <c r="AIY41" s="51"/>
      <c r="AIZ41" s="51"/>
      <c r="AJA41" s="51"/>
      <c r="AJB41" s="51"/>
      <c r="AJC41" s="51"/>
      <c r="AJD41" s="51"/>
      <c r="AJE41" s="51"/>
      <c r="AJF41" s="51"/>
      <c r="AJG41" s="51"/>
      <c r="AJH41" s="51"/>
      <c r="AJI41" s="51"/>
      <c r="AJJ41" s="51"/>
      <c r="AJK41" s="51"/>
      <c r="AJL41" s="51"/>
      <c r="AJM41" s="51"/>
      <c r="AJN41" s="51"/>
      <c r="AJO41" s="51"/>
      <c r="AJP41" s="51"/>
      <c r="AJQ41" s="51"/>
      <c r="AJR41" s="51"/>
      <c r="AJS41" s="51"/>
      <c r="AJT41" s="51"/>
      <c r="AJU41" s="51"/>
      <c r="AJV41" s="51"/>
      <c r="AJW41" s="51"/>
      <c r="AJX41" s="51"/>
      <c r="AJY41" s="51"/>
      <c r="AJZ41" s="51"/>
      <c r="AKA41" s="51"/>
      <c r="AKB41" s="51"/>
      <c r="AKC41" s="51"/>
      <c r="AKD41" s="51"/>
      <c r="AKE41" s="51"/>
      <c r="AKF41" s="51"/>
      <c r="AKG41" s="51"/>
      <c r="AKH41" s="51"/>
      <c r="AKI41" s="51"/>
      <c r="AKJ41" s="51"/>
      <c r="AKK41" s="51"/>
      <c r="AKL41" s="51"/>
      <c r="AKM41" s="51"/>
      <c r="AKN41" s="51"/>
      <c r="AKO41" s="51"/>
      <c r="AKP41" s="51"/>
      <c r="AKQ41" s="51"/>
      <c r="AKR41" s="51"/>
      <c r="AKS41" s="51"/>
      <c r="AKT41" s="51"/>
      <c r="AKU41" s="51"/>
      <c r="AKV41" s="51"/>
      <c r="AKW41" s="51"/>
      <c r="AKX41" s="51"/>
      <c r="AKY41" s="51"/>
      <c r="AKZ41" s="51"/>
      <c r="ALA41" s="51"/>
      <c r="ALB41" s="51"/>
      <c r="ALC41" s="51"/>
      <c r="ALD41" s="51"/>
      <c r="ALE41" s="51"/>
      <c r="ALF41" s="51"/>
      <c r="ALG41" s="51"/>
      <c r="ALH41" s="51"/>
      <c r="ALI41" s="51"/>
      <c r="ALJ41" s="51"/>
      <c r="ALK41" s="51"/>
      <c r="ALL41" s="51"/>
      <c r="ALM41" s="51"/>
      <c r="ALN41" s="51"/>
      <c r="ALO41" s="51"/>
      <c r="ALP41" s="51"/>
      <c r="ALQ41" s="51"/>
      <c r="ALR41" s="51"/>
      <c r="ALS41" s="51"/>
      <c r="ALT41" s="51"/>
      <c r="ALU41" s="51"/>
      <c r="ALV41" s="51"/>
      <c r="ALW41" s="51"/>
      <c r="ALX41" s="51"/>
      <c r="ALY41" s="51"/>
      <c r="ALZ41" s="51"/>
      <c r="AMA41" s="51"/>
      <c r="AMB41" s="51"/>
      <c r="AMC41" s="51"/>
      <c r="AMD41" s="51"/>
      <c r="AME41" s="51"/>
      <c r="AMF41" s="51"/>
      <c r="AMG41" s="51"/>
      <c r="AMH41" s="51"/>
      <c r="AMI41" s="51"/>
      <c r="AMJ41" s="51"/>
      <c r="AMK41" s="51"/>
    </row>
    <row r="42" spans="1:1025" s="13" customFormat="1" ht="31.2" x14ac:dyDescent="0.3">
      <c r="A42" s="117">
        <v>2.7</v>
      </c>
      <c r="B42" s="44" t="s">
        <v>226</v>
      </c>
      <c r="C42" s="44" t="s">
        <v>206</v>
      </c>
      <c r="D42" s="44"/>
      <c r="E42" s="44" t="s">
        <v>33</v>
      </c>
      <c r="F42" s="44"/>
      <c r="G42" s="44"/>
      <c r="H42" s="136">
        <f>4000000/3.3</f>
        <v>1212121.2121212122</v>
      </c>
      <c r="I42" s="57">
        <v>1</v>
      </c>
      <c r="J42" s="49"/>
      <c r="K42" s="115">
        <v>2</v>
      </c>
      <c r="L42" s="44" t="s">
        <v>13</v>
      </c>
      <c r="M42" s="116">
        <v>43466</v>
      </c>
      <c r="N42" s="116">
        <v>43647</v>
      </c>
      <c r="O42" s="44"/>
      <c r="P42" s="44"/>
      <c r="Q42" s="44"/>
      <c r="R42" s="34"/>
      <c r="S42" s="34"/>
      <c r="T42" s="34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  <c r="NZ42" s="51"/>
      <c r="OA42" s="51"/>
      <c r="OB42" s="51"/>
      <c r="OC42" s="51"/>
      <c r="OD42" s="51"/>
      <c r="OE42" s="51"/>
      <c r="OF42" s="51"/>
      <c r="OG42" s="51"/>
      <c r="OH42" s="51"/>
      <c r="OI42" s="51"/>
      <c r="OJ42" s="51"/>
      <c r="OK42" s="51"/>
      <c r="OL42" s="51"/>
      <c r="OM42" s="51"/>
      <c r="ON42" s="51"/>
      <c r="OO42" s="51"/>
      <c r="OP42" s="51"/>
      <c r="OQ42" s="51"/>
      <c r="OR42" s="51"/>
      <c r="OS42" s="51"/>
      <c r="OT42" s="51"/>
      <c r="OU42" s="51"/>
      <c r="OV42" s="51"/>
      <c r="OW42" s="51"/>
      <c r="OX42" s="51"/>
      <c r="OY42" s="51"/>
      <c r="OZ42" s="51"/>
      <c r="PA42" s="51"/>
      <c r="PB42" s="51"/>
      <c r="PC42" s="51"/>
      <c r="PD42" s="51"/>
      <c r="PE42" s="51"/>
      <c r="PF42" s="51"/>
      <c r="PG42" s="51"/>
      <c r="PH42" s="51"/>
      <c r="PI42" s="51"/>
      <c r="PJ42" s="51"/>
      <c r="PK42" s="51"/>
      <c r="PL42" s="51"/>
      <c r="PM42" s="51"/>
      <c r="PN42" s="51"/>
      <c r="PO42" s="51"/>
      <c r="PP42" s="51"/>
      <c r="PQ42" s="51"/>
      <c r="PR42" s="51"/>
      <c r="PS42" s="51"/>
      <c r="PT42" s="51"/>
      <c r="PU42" s="51"/>
      <c r="PV42" s="51"/>
      <c r="PW42" s="51"/>
      <c r="PX42" s="51"/>
      <c r="PY42" s="51"/>
      <c r="PZ42" s="51"/>
      <c r="QA42" s="51"/>
      <c r="QB42" s="51"/>
      <c r="QC42" s="51"/>
      <c r="QD42" s="51"/>
      <c r="QE42" s="51"/>
      <c r="QF42" s="51"/>
      <c r="QG42" s="51"/>
      <c r="QH42" s="51"/>
      <c r="QI42" s="51"/>
      <c r="QJ42" s="51"/>
      <c r="QK42" s="51"/>
      <c r="QL42" s="51"/>
      <c r="QM42" s="51"/>
      <c r="QN42" s="51"/>
      <c r="QO42" s="51"/>
      <c r="QP42" s="51"/>
      <c r="QQ42" s="51"/>
      <c r="QR42" s="51"/>
      <c r="QS42" s="51"/>
      <c r="QT42" s="51"/>
      <c r="QU42" s="51"/>
      <c r="QV42" s="51"/>
      <c r="QW42" s="51"/>
      <c r="QX42" s="51"/>
      <c r="QY42" s="51"/>
      <c r="QZ42" s="51"/>
      <c r="RA42" s="51"/>
      <c r="RB42" s="51"/>
      <c r="RC42" s="51"/>
      <c r="RD42" s="51"/>
      <c r="RE42" s="51"/>
      <c r="RF42" s="51"/>
      <c r="RG42" s="51"/>
      <c r="RH42" s="51"/>
      <c r="RI42" s="51"/>
      <c r="RJ42" s="51"/>
      <c r="RK42" s="51"/>
      <c r="RL42" s="51"/>
      <c r="RM42" s="51"/>
      <c r="RN42" s="51"/>
      <c r="RO42" s="51"/>
      <c r="RP42" s="51"/>
      <c r="RQ42" s="51"/>
      <c r="RR42" s="51"/>
      <c r="RS42" s="51"/>
      <c r="RT42" s="51"/>
      <c r="RU42" s="51"/>
      <c r="RV42" s="51"/>
      <c r="RW42" s="51"/>
      <c r="RX42" s="51"/>
      <c r="RY42" s="51"/>
      <c r="RZ42" s="51"/>
      <c r="SA42" s="51"/>
      <c r="SB42" s="51"/>
      <c r="SC42" s="51"/>
      <c r="SD42" s="51"/>
      <c r="SE42" s="51"/>
      <c r="SF42" s="51"/>
      <c r="SG42" s="51"/>
      <c r="SH42" s="51"/>
      <c r="SI42" s="51"/>
      <c r="SJ42" s="51"/>
      <c r="SK42" s="51"/>
      <c r="SL42" s="51"/>
      <c r="SM42" s="51"/>
      <c r="SN42" s="51"/>
      <c r="SO42" s="51"/>
      <c r="SP42" s="51"/>
      <c r="SQ42" s="51"/>
      <c r="SR42" s="51"/>
      <c r="SS42" s="51"/>
      <c r="ST42" s="51"/>
      <c r="SU42" s="51"/>
      <c r="SV42" s="51"/>
      <c r="SW42" s="51"/>
      <c r="SX42" s="51"/>
      <c r="SY42" s="51"/>
      <c r="SZ42" s="51"/>
      <c r="TA42" s="51"/>
      <c r="TB42" s="51"/>
      <c r="TC42" s="51"/>
      <c r="TD42" s="51"/>
      <c r="TE42" s="51"/>
      <c r="TF42" s="51"/>
      <c r="TG42" s="51"/>
      <c r="TH42" s="51"/>
      <c r="TI42" s="51"/>
      <c r="TJ42" s="51"/>
      <c r="TK42" s="51"/>
      <c r="TL42" s="51"/>
      <c r="TM42" s="51"/>
      <c r="TN42" s="51"/>
      <c r="TO42" s="51"/>
      <c r="TP42" s="51"/>
      <c r="TQ42" s="51"/>
      <c r="TR42" s="51"/>
      <c r="TS42" s="51"/>
      <c r="TT42" s="51"/>
      <c r="TU42" s="51"/>
      <c r="TV42" s="51"/>
      <c r="TW42" s="51"/>
      <c r="TX42" s="51"/>
      <c r="TY42" s="51"/>
      <c r="TZ42" s="51"/>
      <c r="UA42" s="51"/>
      <c r="UB42" s="51"/>
      <c r="UC42" s="51"/>
      <c r="UD42" s="51"/>
      <c r="UE42" s="51"/>
      <c r="UF42" s="51"/>
      <c r="UG42" s="51"/>
      <c r="UH42" s="51"/>
      <c r="UI42" s="51"/>
      <c r="UJ42" s="51"/>
      <c r="UK42" s="51"/>
      <c r="UL42" s="51"/>
      <c r="UM42" s="51"/>
      <c r="UN42" s="51"/>
      <c r="UO42" s="51"/>
      <c r="UP42" s="51"/>
      <c r="UQ42" s="51"/>
      <c r="UR42" s="51"/>
      <c r="US42" s="51"/>
      <c r="UT42" s="51"/>
      <c r="UU42" s="51"/>
      <c r="UV42" s="51"/>
      <c r="UW42" s="51"/>
      <c r="UX42" s="51"/>
      <c r="UY42" s="51"/>
      <c r="UZ42" s="51"/>
      <c r="VA42" s="51"/>
      <c r="VB42" s="51"/>
      <c r="VC42" s="51"/>
      <c r="VD42" s="51"/>
      <c r="VE42" s="51"/>
      <c r="VF42" s="51"/>
      <c r="VG42" s="51"/>
      <c r="VH42" s="51"/>
      <c r="VI42" s="51"/>
      <c r="VJ42" s="51"/>
      <c r="VK42" s="51"/>
      <c r="VL42" s="51"/>
      <c r="VM42" s="51"/>
      <c r="VN42" s="51"/>
      <c r="VO42" s="51"/>
      <c r="VP42" s="51"/>
      <c r="VQ42" s="51"/>
      <c r="VR42" s="51"/>
      <c r="VS42" s="51"/>
      <c r="VT42" s="51"/>
      <c r="VU42" s="51"/>
      <c r="VV42" s="51"/>
      <c r="VW42" s="51"/>
      <c r="VX42" s="51"/>
      <c r="VY42" s="51"/>
      <c r="VZ42" s="51"/>
      <c r="WA42" s="51"/>
      <c r="WB42" s="51"/>
      <c r="WC42" s="51"/>
      <c r="WD42" s="51"/>
      <c r="WE42" s="51"/>
      <c r="WF42" s="51"/>
      <c r="WG42" s="51"/>
      <c r="WH42" s="51"/>
      <c r="WI42" s="51"/>
      <c r="WJ42" s="51"/>
      <c r="WK42" s="51"/>
      <c r="WL42" s="51"/>
      <c r="WM42" s="51"/>
      <c r="WN42" s="51"/>
      <c r="WO42" s="51"/>
      <c r="WP42" s="51"/>
      <c r="WQ42" s="51"/>
      <c r="WR42" s="51"/>
      <c r="WS42" s="51"/>
      <c r="WT42" s="51"/>
      <c r="WU42" s="51"/>
      <c r="WV42" s="51"/>
      <c r="WW42" s="51"/>
      <c r="WX42" s="51"/>
      <c r="WY42" s="51"/>
      <c r="WZ42" s="51"/>
      <c r="XA42" s="51"/>
      <c r="XB42" s="51"/>
      <c r="XC42" s="51"/>
      <c r="XD42" s="51"/>
      <c r="XE42" s="51"/>
      <c r="XF42" s="51"/>
      <c r="XG42" s="51"/>
      <c r="XH42" s="51"/>
      <c r="XI42" s="51"/>
      <c r="XJ42" s="51"/>
      <c r="XK42" s="51"/>
      <c r="XL42" s="51"/>
      <c r="XM42" s="51"/>
      <c r="XN42" s="51"/>
      <c r="XO42" s="51"/>
      <c r="XP42" s="51"/>
      <c r="XQ42" s="51"/>
      <c r="XR42" s="51"/>
      <c r="XS42" s="51"/>
      <c r="XT42" s="51"/>
      <c r="XU42" s="51"/>
      <c r="XV42" s="51"/>
      <c r="XW42" s="51"/>
      <c r="XX42" s="51"/>
      <c r="XY42" s="51"/>
      <c r="XZ42" s="51"/>
      <c r="YA42" s="51"/>
      <c r="YB42" s="51"/>
      <c r="YC42" s="51"/>
      <c r="YD42" s="51"/>
      <c r="YE42" s="51"/>
      <c r="YF42" s="51"/>
      <c r="YG42" s="51"/>
      <c r="YH42" s="51"/>
      <c r="YI42" s="51"/>
      <c r="YJ42" s="51"/>
      <c r="YK42" s="51"/>
      <c r="YL42" s="51"/>
      <c r="YM42" s="51"/>
      <c r="YN42" s="51"/>
      <c r="YO42" s="51"/>
      <c r="YP42" s="51"/>
      <c r="YQ42" s="51"/>
      <c r="YR42" s="51"/>
      <c r="YS42" s="51"/>
      <c r="YT42" s="51"/>
      <c r="YU42" s="51"/>
      <c r="YV42" s="51"/>
      <c r="YW42" s="51"/>
      <c r="YX42" s="51"/>
      <c r="YY42" s="51"/>
      <c r="YZ42" s="51"/>
      <c r="ZA42" s="51"/>
      <c r="ZB42" s="51"/>
      <c r="ZC42" s="51"/>
      <c r="ZD42" s="51"/>
      <c r="ZE42" s="51"/>
      <c r="ZF42" s="51"/>
      <c r="ZG42" s="51"/>
      <c r="ZH42" s="51"/>
      <c r="ZI42" s="51"/>
      <c r="ZJ42" s="51"/>
      <c r="ZK42" s="51"/>
      <c r="ZL42" s="51"/>
      <c r="ZM42" s="51"/>
      <c r="ZN42" s="51"/>
      <c r="ZO42" s="51"/>
      <c r="ZP42" s="51"/>
      <c r="ZQ42" s="51"/>
      <c r="ZR42" s="51"/>
      <c r="ZS42" s="51"/>
      <c r="ZT42" s="51"/>
      <c r="ZU42" s="51"/>
      <c r="ZV42" s="51"/>
      <c r="ZW42" s="51"/>
      <c r="ZX42" s="51"/>
      <c r="ZY42" s="51"/>
      <c r="ZZ42" s="51"/>
      <c r="AAA42" s="51"/>
      <c r="AAB42" s="51"/>
      <c r="AAC42" s="51"/>
      <c r="AAD42" s="51"/>
      <c r="AAE42" s="51"/>
      <c r="AAF42" s="51"/>
      <c r="AAG42" s="51"/>
      <c r="AAH42" s="51"/>
      <c r="AAI42" s="51"/>
      <c r="AAJ42" s="51"/>
      <c r="AAK42" s="51"/>
      <c r="AAL42" s="51"/>
      <c r="AAM42" s="51"/>
      <c r="AAN42" s="51"/>
      <c r="AAO42" s="51"/>
      <c r="AAP42" s="51"/>
      <c r="AAQ42" s="51"/>
      <c r="AAR42" s="51"/>
      <c r="AAS42" s="51"/>
      <c r="AAT42" s="51"/>
      <c r="AAU42" s="51"/>
      <c r="AAV42" s="51"/>
      <c r="AAW42" s="51"/>
      <c r="AAX42" s="51"/>
      <c r="AAY42" s="51"/>
      <c r="AAZ42" s="51"/>
      <c r="ABA42" s="51"/>
      <c r="ABB42" s="51"/>
      <c r="ABC42" s="51"/>
      <c r="ABD42" s="51"/>
      <c r="ABE42" s="51"/>
      <c r="ABF42" s="51"/>
      <c r="ABG42" s="51"/>
      <c r="ABH42" s="51"/>
      <c r="ABI42" s="51"/>
      <c r="ABJ42" s="51"/>
      <c r="ABK42" s="51"/>
      <c r="ABL42" s="51"/>
      <c r="ABM42" s="51"/>
      <c r="ABN42" s="51"/>
      <c r="ABO42" s="51"/>
      <c r="ABP42" s="51"/>
      <c r="ABQ42" s="51"/>
      <c r="ABR42" s="51"/>
      <c r="ABS42" s="51"/>
      <c r="ABT42" s="51"/>
      <c r="ABU42" s="51"/>
      <c r="ABV42" s="51"/>
      <c r="ABW42" s="51"/>
      <c r="ABX42" s="51"/>
      <c r="ABY42" s="51"/>
      <c r="ABZ42" s="51"/>
      <c r="ACA42" s="51"/>
      <c r="ACB42" s="51"/>
      <c r="ACC42" s="51"/>
      <c r="ACD42" s="51"/>
      <c r="ACE42" s="51"/>
      <c r="ACF42" s="51"/>
      <c r="ACG42" s="51"/>
      <c r="ACH42" s="51"/>
      <c r="ACI42" s="51"/>
      <c r="ACJ42" s="51"/>
      <c r="ACK42" s="51"/>
      <c r="ACL42" s="51"/>
      <c r="ACM42" s="51"/>
      <c r="ACN42" s="51"/>
      <c r="ACO42" s="51"/>
      <c r="ACP42" s="51"/>
      <c r="ACQ42" s="51"/>
      <c r="ACR42" s="51"/>
      <c r="ACS42" s="51"/>
      <c r="ACT42" s="51"/>
      <c r="ACU42" s="51"/>
      <c r="ACV42" s="51"/>
      <c r="ACW42" s="51"/>
      <c r="ACX42" s="51"/>
      <c r="ACY42" s="51"/>
      <c r="ACZ42" s="51"/>
      <c r="ADA42" s="51"/>
      <c r="ADB42" s="51"/>
      <c r="ADC42" s="51"/>
      <c r="ADD42" s="51"/>
      <c r="ADE42" s="51"/>
      <c r="ADF42" s="51"/>
      <c r="ADG42" s="51"/>
      <c r="ADH42" s="51"/>
      <c r="ADI42" s="51"/>
      <c r="ADJ42" s="51"/>
      <c r="ADK42" s="51"/>
      <c r="ADL42" s="51"/>
      <c r="ADM42" s="51"/>
      <c r="ADN42" s="51"/>
      <c r="ADO42" s="51"/>
      <c r="ADP42" s="51"/>
      <c r="ADQ42" s="51"/>
      <c r="ADR42" s="51"/>
      <c r="ADS42" s="51"/>
      <c r="ADT42" s="51"/>
      <c r="ADU42" s="51"/>
      <c r="ADV42" s="51"/>
      <c r="ADW42" s="51"/>
      <c r="ADX42" s="51"/>
      <c r="ADY42" s="51"/>
      <c r="ADZ42" s="51"/>
      <c r="AEA42" s="51"/>
      <c r="AEB42" s="51"/>
      <c r="AEC42" s="51"/>
      <c r="AED42" s="51"/>
      <c r="AEE42" s="51"/>
      <c r="AEF42" s="51"/>
      <c r="AEG42" s="51"/>
      <c r="AEH42" s="51"/>
      <c r="AEI42" s="51"/>
      <c r="AEJ42" s="51"/>
      <c r="AEK42" s="51"/>
      <c r="AEL42" s="51"/>
      <c r="AEM42" s="51"/>
      <c r="AEN42" s="51"/>
      <c r="AEO42" s="51"/>
      <c r="AEP42" s="51"/>
      <c r="AEQ42" s="51"/>
      <c r="AER42" s="51"/>
      <c r="AES42" s="51"/>
      <c r="AET42" s="51"/>
      <c r="AEU42" s="51"/>
      <c r="AEV42" s="51"/>
      <c r="AEW42" s="51"/>
      <c r="AEX42" s="51"/>
      <c r="AEY42" s="51"/>
      <c r="AEZ42" s="51"/>
      <c r="AFA42" s="51"/>
      <c r="AFB42" s="51"/>
      <c r="AFC42" s="51"/>
      <c r="AFD42" s="51"/>
      <c r="AFE42" s="51"/>
      <c r="AFF42" s="51"/>
      <c r="AFG42" s="51"/>
      <c r="AFH42" s="51"/>
      <c r="AFI42" s="51"/>
      <c r="AFJ42" s="51"/>
      <c r="AFK42" s="51"/>
      <c r="AFL42" s="51"/>
      <c r="AFM42" s="51"/>
      <c r="AFN42" s="51"/>
      <c r="AFO42" s="51"/>
      <c r="AFP42" s="51"/>
      <c r="AFQ42" s="51"/>
      <c r="AFR42" s="51"/>
      <c r="AFS42" s="51"/>
      <c r="AFT42" s="51"/>
      <c r="AFU42" s="51"/>
      <c r="AFV42" s="51"/>
      <c r="AFW42" s="51"/>
      <c r="AFX42" s="51"/>
      <c r="AFY42" s="51"/>
      <c r="AFZ42" s="51"/>
      <c r="AGA42" s="51"/>
      <c r="AGB42" s="51"/>
      <c r="AGC42" s="51"/>
      <c r="AGD42" s="51"/>
      <c r="AGE42" s="51"/>
      <c r="AGF42" s="51"/>
      <c r="AGG42" s="51"/>
      <c r="AGH42" s="51"/>
      <c r="AGI42" s="51"/>
      <c r="AGJ42" s="51"/>
      <c r="AGK42" s="51"/>
      <c r="AGL42" s="51"/>
      <c r="AGM42" s="51"/>
      <c r="AGN42" s="51"/>
      <c r="AGO42" s="51"/>
      <c r="AGP42" s="51"/>
      <c r="AGQ42" s="51"/>
      <c r="AGR42" s="51"/>
      <c r="AGS42" s="51"/>
      <c r="AGT42" s="51"/>
      <c r="AGU42" s="51"/>
      <c r="AGV42" s="51"/>
      <c r="AGW42" s="51"/>
      <c r="AGX42" s="51"/>
      <c r="AGY42" s="51"/>
      <c r="AGZ42" s="51"/>
      <c r="AHA42" s="51"/>
      <c r="AHB42" s="51"/>
      <c r="AHC42" s="51"/>
      <c r="AHD42" s="51"/>
      <c r="AHE42" s="51"/>
      <c r="AHF42" s="51"/>
      <c r="AHG42" s="51"/>
      <c r="AHH42" s="51"/>
      <c r="AHI42" s="51"/>
      <c r="AHJ42" s="51"/>
      <c r="AHK42" s="51"/>
      <c r="AHL42" s="51"/>
      <c r="AHM42" s="51"/>
      <c r="AHN42" s="51"/>
      <c r="AHO42" s="51"/>
      <c r="AHP42" s="51"/>
      <c r="AHQ42" s="51"/>
      <c r="AHR42" s="51"/>
      <c r="AHS42" s="51"/>
      <c r="AHT42" s="51"/>
      <c r="AHU42" s="51"/>
      <c r="AHV42" s="51"/>
      <c r="AHW42" s="51"/>
      <c r="AHX42" s="51"/>
      <c r="AHY42" s="51"/>
      <c r="AHZ42" s="51"/>
      <c r="AIA42" s="51"/>
      <c r="AIB42" s="51"/>
      <c r="AIC42" s="51"/>
      <c r="AID42" s="51"/>
      <c r="AIE42" s="51"/>
      <c r="AIF42" s="51"/>
      <c r="AIG42" s="51"/>
      <c r="AIH42" s="51"/>
      <c r="AII42" s="51"/>
      <c r="AIJ42" s="51"/>
      <c r="AIK42" s="51"/>
      <c r="AIL42" s="51"/>
      <c r="AIM42" s="51"/>
      <c r="AIN42" s="51"/>
      <c r="AIO42" s="51"/>
      <c r="AIP42" s="51"/>
      <c r="AIQ42" s="51"/>
      <c r="AIR42" s="51"/>
      <c r="AIS42" s="51"/>
      <c r="AIT42" s="51"/>
      <c r="AIU42" s="51"/>
      <c r="AIV42" s="51"/>
      <c r="AIW42" s="51"/>
      <c r="AIX42" s="51"/>
      <c r="AIY42" s="51"/>
      <c r="AIZ42" s="51"/>
      <c r="AJA42" s="51"/>
      <c r="AJB42" s="51"/>
      <c r="AJC42" s="51"/>
      <c r="AJD42" s="51"/>
      <c r="AJE42" s="51"/>
      <c r="AJF42" s="51"/>
      <c r="AJG42" s="51"/>
      <c r="AJH42" s="51"/>
      <c r="AJI42" s="51"/>
      <c r="AJJ42" s="51"/>
      <c r="AJK42" s="51"/>
      <c r="AJL42" s="51"/>
      <c r="AJM42" s="51"/>
      <c r="AJN42" s="51"/>
      <c r="AJO42" s="51"/>
      <c r="AJP42" s="51"/>
      <c r="AJQ42" s="51"/>
      <c r="AJR42" s="51"/>
      <c r="AJS42" s="51"/>
      <c r="AJT42" s="51"/>
      <c r="AJU42" s="51"/>
      <c r="AJV42" s="51"/>
      <c r="AJW42" s="51"/>
      <c r="AJX42" s="51"/>
      <c r="AJY42" s="51"/>
      <c r="AJZ42" s="51"/>
      <c r="AKA42" s="51"/>
      <c r="AKB42" s="51"/>
      <c r="AKC42" s="51"/>
      <c r="AKD42" s="51"/>
      <c r="AKE42" s="51"/>
      <c r="AKF42" s="51"/>
      <c r="AKG42" s="51"/>
      <c r="AKH42" s="51"/>
      <c r="AKI42" s="51"/>
      <c r="AKJ42" s="51"/>
      <c r="AKK42" s="51"/>
      <c r="AKL42" s="51"/>
      <c r="AKM42" s="51"/>
      <c r="AKN42" s="51"/>
      <c r="AKO42" s="51"/>
      <c r="AKP42" s="51"/>
      <c r="AKQ42" s="51"/>
      <c r="AKR42" s="51"/>
      <c r="AKS42" s="51"/>
      <c r="AKT42" s="51"/>
      <c r="AKU42" s="51"/>
      <c r="AKV42" s="51"/>
      <c r="AKW42" s="51"/>
      <c r="AKX42" s="51"/>
      <c r="AKY42" s="51"/>
      <c r="AKZ42" s="51"/>
      <c r="ALA42" s="51"/>
      <c r="ALB42" s="51"/>
      <c r="ALC42" s="51"/>
      <c r="ALD42" s="51"/>
      <c r="ALE42" s="51"/>
      <c r="ALF42" s="51"/>
      <c r="ALG42" s="51"/>
      <c r="ALH42" s="51"/>
      <c r="ALI42" s="51"/>
      <c r="ALJ42" s="51"/>
      <c r="ALK42" s="51"/>
      <c r="ALL42" s="51"/>
      <c r="ALM42" s="51"/>
      <c r="ALN42" s="51"/>
      <c r="ALO42" s="51"/>
      <c r="ALP42" s="51"/>
      <c r="ALQ42" s="51"/>
      <c r="ALR42" s="51"/>
      <c r="ALS42" s="51"/>
      <c r="ALT42" s="51"/>
      <c r="ALU42" s="51"/>
      <c r="ALV42" s="51"/>
      <c r="ALW42" s="51"/>
      <c r="ALX42" s="51"/>
      <c r="ALY42" s="51"/>
      <c r="ALZ42" s="51"/>
      <c r="AMA42" s="51"/>
      <c r="AMB42" s="51"/>
      <c r="AMC42" s="51"/>
      <c r="AMD42" s="51"/>
      <c r="AME42" s="51"/>
      <c r="AMF42" s="51"/>
      <c r="AMG42" s="51"/>
      <c r="AMH42" s="51"/>
      <c r="AMI42" s="51"/>
      <c r="AMJ42" s="51"/>
      <c r="AMK42" s="51"/>
    </row>
    <row r="43" spans="1:1025" x14ac:dyDescent="0.3">
      <c r="A43" s="117">
        <v>2.8</v>
      </c>
      <c r="B43" s="44" t="s">
        <v>226</v>
      </c>
      <c r="C43" s="44" t="s">
        <v>100</v>
      </c>
      <c r="D43" s="44"/>
      <c r="E43" s="44" t="s">
        <v>33</v>
      </c>
      <c r="F43" s="44"/>
      <c r="G43" s="44"/>
      <c r="H43" s="136">
        <f>600000/3.3</f>
        <v>181818.18181818182</v>
      </c>
      <c r="I43" s="57">
        <v>1</v>
      </c>
      <c r="J43" s="49">
        <v>0</v>
      </c>
      <c r="K43" s="48">
        <v>2</v>
      </c>
      <c r="L43" s="44" t="s">
        <v>13</v>
      </c>
      <c r="M43" s="116">
        <v>43466</v>
      </c>
      <c r="N43" s="116">
        <v>43647</v>
      </c>
      <c r="O43" s="44" t="s">
        <v>99</v>
      </c>
      <c r="P43" s="44"/>
      <c r="Q43" s="44" t="s">
        <v>17</v>
      </c>
      <c r="R43" s="34"/>
      <c r="S43" s="34"/>
      <c r="T43" s="34"/>
    </row>
    <row r="44" spans="1:1025" s="13" customFormat="1" x14ac:dyDescent="0.3">
      <c r="A44" s="117">
        <v>2.9</v>
      </c>
      <c r="B44" s="44" t="s">
        <v>226</v>
      </c>
      <c r="C44" s="44" t="s">
        <v>204</v>
      </c>
      <c r="D44" s="44"/>
      <c r="E44" s="44" t="s">
        <v>33</v>
      </c>
      <c r="F44" s="44"/>
      <c r="G44" s="44"/>
      <c r="H44" s="136">
        <f>320000/3.3</f>
        <v>96969.696969696975</v>
      </c>
      <c r="I44" s="57">
        <v>1</v>
      </c>
      <c r="J44" s="49"/>
      <c r="K44" s="115">
        <v>2</v>
      </c>
      <c r="L44" s="44" t="s">
        <v>13</v>
      </c>
      <c r="M44" s="116">
        <v>43466</v>
      </c>
      <c r="N44" s="116">
        <v>43647</v>
      </c>
      <c r="O44" s="44"/>
      <c r="P44" s="44"/>
      <c r="Q44" s="44"/>
      <c r="R44" s="34"/>
      <c r="S44" s="34"/>
      <c r="T44" s="34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  <c r="XK44" s="51"/>
      <c r="XL44" s="51"/>
      <c r="XM44" s="51"/>
      <c r="XN44" s="51"/>
      <c r="XO44" s="51"/>
      <c r="XP44" s="51"/>
      <c r="XQ44" s="51"/>
      <c r="XR44" s="51"/>
      <c r="XS44" s="51"/>
      <c r="XT44" s="51"/>
      <c r="XU44" s="51"/>
      <c r="XV44" s="51"/>
      <c r="XW44" s="51"/>
      <c r="XX44" s="51"/>
      <c r="XY44" s="51"/>
      <c r="XZ44" s="51"/>
      <c r="YA44" s="51"/>
      <c r="YB44" s="51"/>
      <c r="YC44" s="51"/>
      <c r="YD44" s="51"/>
      <c r="YE44" s="51"/>
      <c r="YF44" s="51"/>
      <c r="YG44" s="51"/>
      <c r="YH44" s="51"/>
      <c r="YI44" s="51"/>
      <c r="YJ44" s="51"/>
      <c r="YK44" s="51"/>
      <c r="YL44" s="51"/>
      <c r="YM44" s="51"/>
      <c r="YN44" s="51"/>
      <c r="YO44" s="51"/>
      <c r="YP44" s="51"/>
      <c r="YQ44" s="51"/>
      <c r="YR44" s="51"/>
      <c r="YS44" s="51"/>
      <c r="YT44" s="51"/>
      <c r="YU44" s="51"/>
      <c r="YV44" s="51"/>
      <c r="YW44" s="51"/>
      <c r="YX44" s="51"/>
      <c r="YY44" s="51"/>
      <c r="YZ44" s="51"/>
      <c r="ZA44" s="51"/>
      <c r="ZB44" s="51"/>
      <c r="ZC44" s="51"/>
      <c r="ZD44" s="51"/>
      <c r="ZE44" s="51"/>
      <c r="ZF44" s="51"/>
      <c r="ZG44" s="51"/>
      <c r="ZH44" s="51"/>
      <c r="ZI44" s="51"/>
      <c r="ZJ44" s="51"/>
      <c r="ZK44" s="51"/>
      <c r="ZL44" s="51"/>
      <c r="ZM44" s="51"/>
      <c r="ZN44" s="51"/>
      <c r="ZO44" s="51"/>
      <c r="ZP44" s="51"/>
      <c r="ZQ44" s="51"/>
      <c r="ZR44" s="51"/>
      <c r="ZS44" s="51"/>
      <c r="ZT44" s="51"/>
      <c r="ZU44" s="51"/>
      <c r="ZV44" s="51"/>
      <c r="ZW44" s="51"/>
      <c r="ZX44" s="51"/>
      <c r="ZY44" s="51"/>
      <c r="ZZ44" s="51"/>
      <c r="AAA44" s="51"/>
      <c r="AAB44" s="51"/>
      <c r="AAC44" s="51"/>
      <c r="AAD44" s="51"/>
      <c r="AAE44" s="51"/>
      <c r="AAF44" s="51"/>
      <c r="AAG44" s="51"/>
      <c r="AAH44" s="51"/>
      <c r="AAI44" s="51"/>
      <c r="AAJ44" s="51"/>
      <c r="AAK44" s="51"/>
      <c r="AAL44" s="51"/>
      <c r="AAM44" s="51"/>
      <c r="AAN44" s="51"/>
      <c r="AAO44" s="51"/>
      <c r="AAP44" s="51"/>
      <c r="AAQ44" s="51"/>
      <c r="AAR44" s="51"/>
      <c r="AAS44" s="51"/>
      <c r="AAT44" s="51"/>
      <c r="AAU44" s="51"/>
      <c r="AAV44" s="51"/>
      <c r="AAW44" s="51"/>
      <c r="AAX44" s="51"/>
      <c r="AAY44" s="51"/>
      <c r="AAZ44" s="51"/>
      <c r="ABA44" s="51"/>
      <c r="ABB44" s="51"/>
      <c r="ABC44" s="51"/>
      <c r="ABD44" s="51"/>
      <c r="ABE44" s="51"/>
      <c r="ABF44" s="51"/>
      <c r="ABG44" s="51"/>
      <c r="ABH44" s="51"/>
      <c r="ABI44" s="51"/>
      <c r="ABJ44" s="51"/>
      <c r="ABK44" s="51"/>
      <c r="ABL44" s="51"/>
      <c r="ABM44" s="51"/>
      <c r="ABN44" s="51"/>
      <c r="ABO44" s="51"/>
      <c r="ABP44" s="51"/>
      <c r="ABQ44" s="51"/>
      <c r="ABR44" s="51"/>
      <c r="ABS44" s="51"/>
      <c r="ABT44" s="51"/>
      <c r="ABU44" s="51"/>
      <c r="ABV44" s="51"/>
      <c r="ABW44" s="51"/>
      <c r="ABX44" s="51"/>
      <c r="ABY44" s="51"/>
      <c r="ABZ44" s="51"/>
      <c r="ACA44" s="51"/>
      <c r="ACB44" s="51"/>
      <c r="ACC44" s="51"/>
      <c r="ACD44" s="51"/>
      <c r="ACE44" s="51"/>
      <c r="ACF44" s="51"/>
      <c r="ACG44" s="51"/>
      <c r="ACH44" s="51"/>
      <c r="ACI44" s="51"/>
      <c r="ACJ44" s="51"/>
      <c r="ACK44" s="51"/>
      <c r="ACL44" s="51"/>
      <c r="ACM44" s="51"/>
      <c r="ACN44" s="51"/>
      <c r="ACO44" s="51"/>
      <c r="ACP44" s="51"/>
      <c r="ACQ44" s="51"/>
      <c r="ACR44" s="51"/>
      <c r="ACS44" s="51"/>
      <c r="ACT44" s="51"/>
      <c r="ACU44" s="51"/>
      <c r="ACV44" s="51"/>
      <c r="ACW44" s="51"/>
      <c r="ACX44" s="51"/>
      <c r="ACY44" s="51"/>
      <c r="ACZ44" s="51"/>
      <c r="ADA44" s="51"/>
      <c r="ADB44" s="51"/>
      <c r="ADC44" s="51"/>
      <c r="ADD44" s="51"/>
      <c r="ADE44" s="51"/>
      <c r="ADF44" s="51"/>
      <c r="ADG44" s="51"/>
      <c r="ADH44" s="51"/>
      <c r="ADI44" s="51"/>
      <c r="ADJ44" s="51"/>
      <c r="ADK44" s="51"/>
      <c r="ADL44" s="51"/>
      <c r="ADM44" s="51"/>
      <c r="ADN44" s="51"/>
      <c r="ADO44" s="51"/>
      <c r="ADP44" s="51"/>
      <c r="ADQ44" s="51"/>
      <c r="ADR44" s="51"/>
      <c r="ADS44" s="51"/>
      <c r="ADT44" s="51"/>
      <c r="ADU44" s="51"/>
      <c r="ADV44" s="51"/>
      <c r="ADW44" s="51"/>
      <c r="ADX44" s="51"/>
      <c r="ADY44" s="51"/>
      <c r="ADZ44" s="51"/>
      <c r="AEA44" s="51"/>
      <c r="AEB44" s="51"/>
      <c r="AEC44" s="51"/>
      <c r="AED44" s="51"/>
      <c r="AEE44" s="51"/>
      <c r="AEF44" s="51"/>
      <c r="AEG44" s="51"/>
      <c r="AEH44" s="51"/>
      <c r="AEI44" s="51"/>
      <c r="AEJ44" s="51"/>
      <c r="AEK44" s="51"/>
      <c r="AEL44" s="51"/>
      <c r="AEM44" s="51"/>
      <c r="AEN44" s="51"/>
      <c r="AEO44" s="51"/>
      <c r="AEP44" s="51"/>
      <c r="AEQ44" s="51"/>
      <c r="AER44" s="51"/>
      <c r="AES44" s="51"/>
      <c r="AET44" s="51"/>
      <c r="AEU44" s="51"/>
      <c r="AEV44" s="51"/>
      <c r="AEW44" s="51"/>
      <c r="AEX44" s="51"/>
      <c r="AEY44" s="51"/>
      <c r="AEZ44" s="51"/>
      <c r="AFA44" s="51"/>
      <c r="AFB44" s="51"/>
      <c r="AFC44" s="51"/>
      <c r="AFD44" s="51"/>
      <c r="AFE44" s="51"/>
      <c r="AFF44" s="51"/>
      <c r="AFG44" s="51"/>
      <c r="AFH44" s="51"/>
      <c r="AFI44" s="51"/>
      <c r="AFJ44" s="51"/>
      <c r="AFK44" s="51"/>
      <c r="AFL44" s="51"/>
      <c r="AFM44" s="51"/>
      <c r="AFN44" s="51"/>
      <c r="AFO44" s="51"/>
      <c r="AFP44" s="51"/>
      <c r="AFQ44" s="51"/>
      <c r="AFR44" s="51"/>
      <c r="AFS44" s="51"/>
      <c r="AFT44" s="51"/>
      <c r="AFU44" s="51"/>
      <c r="AFV44" s="51"/>
      <c r="AFW44" s="51"/>
      <c r="AFX44" s="51"/>
      <c r="AFY44" s="51"/>
      <c r="AFZ44" s="51"/>
      <c r="AGA44" s="51"/>
      <c r="AGB44" s="51"/>
      <c r="AGC44" s="51"/>
      <c r="AGD44" s="51"/>
      <c r="AGE44" s="51"/>
      <c r="AGF44" s="51"/>
      <c r="AGG44" s="51"/>
      <c r="AGH44" s="51"/>
      <c r="AGI44" s="51"/>
      <c r="AGJ44" s="51"/>
      <c r="AGK44" s="51"/>
      <c r="AGL44" s="51"/>
      <c r="AGM44" s="51"/>
      <c r="AGN44" s="51"/>
      <c r="AGO44" s="51"/>
      <c r="AGP44" s="51"/>
      <c r="AGQ44" s="51"/>
      <c r="AGR44" s="51"/>
      <c r="AGS44" s="51"/>
      <c r="AGT44" s="51"/>
      <c r="AGU44" s="51"/>
      <c r="AGV44" s="51"/>
      <c r="AGW44" s="51"/>
      <c r="AGX44" s="51"/>
      <c r="AGY44" s="51"/>
      <c r="AGZ44" s="51"/>
      <c r="AHA44" s="51"/>
      <c r="AHB44" s="51"/>
      <c r="AHC44" s="51"/>
      <c r="AHD44" s="51"/>
      <c r="AHE44" s="51"/>
      <c r="AHF44" s="51"/>
      <c r="AHG44" s="51"/>
      <c r="AHH44" s="51"/>
      <c r="AHI44" s="51"/>
      <c r="AHJ44" s="51"/>
      <c r="AHK44" s="51"/>
      <c r="AHL44" s="51"/>
      <c r="AHM44" s="51"/>
      <c r="AHN44" s="51"/>
      <c r="AHO44" s="51"/>
      <c r="AHP44" s="51"/>
      <c r="AHQ44" s="51"/>
      <c r="AHR44" s="51"/>
      <c r="AHS44" s="51"/>
      <c r="AHT44" s="51"/>
      <c r="AHU44" s="51"/>
      <c r="AHV44" s="51"/>
      <c r="AHW44" s="51"/>
      <c r="AHX44" s="51"/>
      <c r="AHY44" s="51"/>
      <c r="AHZ44" s="51"/>
      <c r="AIA44" s="51"/>
      <c r="AIB44" s="51"/>
      <c r="AIC44" s="51"/>
      <c r="AID44" s="51"/>
      <c r="AIE44" s="51"/>
      <c r="AIF44" s="51"/>
      <c r="AIG44" s="51"/>
      <c r="AIH44" s="51"/>
      <c r="AII44" s="51"/>
      <c r="AIJ44" s="51"/>
      <c r="AIK44" s="51"/>
      <c r="AIL44" s="51"/>
      <c r="AIM44" s="51"/>
      <c r="AIN44" s="51"/>
      <c r="AIO44" s="51"/>
      <c r="AIP44" s="51"/>
      <c r="AIQ44" s="51"/>
      <c r="AIR44" s="51"/>
      <c r="AIS44" s="51"/>
      <c r="AIT44" s="51"/>
      <c r="AIU44" s="51"/>
      <c r="AIV44" s="51"/>
      <c r="AIW44" s="51"/>
      <c r="AIX44" s="51"/>
      <c r="AIY44" s="51"/>
      <c r="AIZ44" s="51"/>
      <c r="AJA44" s="51"/>
      <c r="AJB44" s="51"/>
      <c r="AJC44" s="51"/>
      <c r="AJD44" s="51"/>
      <c r="AJE44" s="51"/>
      <c r="AJF44" s="51"/>
      <c r="AJG44" s="51"/>
      <c r="AJH44" s="51"/>
      <c r="AJI44" s="51"/>
      <c r="AJJ44" s="51"/>
      <c r="AJK44" s="51"/>
      <c r="AJL44" s="51"/>
      <c r="AJM44" s="51"/>
      <c r="AJN44" s="51"/>
      <c r="AJO44" s="51"/>
      <c r="AJP44" s="51"/>
      <c r="AJQ44" s="51"/>
      <c r="AJR44" s="51"/>
      <c r="AJS44" s="51"/>
      <c r="AJT44" s="51"/>
      <c r="AJU44" s="51"/>
      <c r="AJV44" s="51"/>
      <c r="AJW44" s="51"/>
      <c r="AJX44" s="51"/>
      <c r="AJY44" s="51"/>
      <c r="AJZ44" s="51"/>
      <c r="AKA44" s="51"/>
      <c r="AKB44" s="51"/>
      <c r="AKC44" s="51"/>
      <c r="AKD44" s="51"/>
      <c r="AKE44" s="51"/>
      <c r="AKF44" s="51"/>
      <c r="AKG44" s="51"/>
      <c r="AKH44" s="51"/>
      <c r="AKI44" s="51"/>
      <c r="AKJ44" s="51"/>
      <c r="AKK44" s="51"/>
      <c r="AKL44" s="51"/>
      <c r="AKM44" s="51"/>
      <c r="AKN44" s="51"/>
      <c r="AKO44" s="51"/>
      <c r="AKP44" s="51"/>
      <c r="AKQ44" s="51"/>
      <c r="AKR44" s="51"/>
      <c r="AKS44" s="51"/>
      <c r="AKT44" s="51"/>
      <c r="AKU44" s="51"/>
      <c r="AKV44" s="51"/>
      <c r="AKW44" s="51"/>
      <c r="AKX44" s="51"/>
      <c r="AKY44" s="51"/>
      <c r="AKZ44" s="51"/>
      <c r="ALA44" s="51"/>
      <c r="ALB44" s="51"/>
      <c r="ALC44" s="51"/>
      <c r="ALD44" s="51"/>
      <c r="ALE44" s="51"/>
      <c r="ALF44" s="51"/>
      <c r="ALG44" s="51"/>
      <c r="ALH44" s="51"/>
      <c r="ALI44" s="51"/>
      <c r="ALJ44" s="51"/>
      <c r="ALK44" s="51"/>
      <c r="ALL44" s="51"/>
      <c r="ALM44" s="51"/>
      <c r="ALN44" s="51"/>
      <c r="ALO44" s="51"/>
      <c r="ALP44" s="51"/>
      <c r="ALQ44" s="51"/>
      <c r="ALR44" s="51"/>
      <c r="ALS44" s="51"/>
      <c r="ALT44" s="51"/>
      <c r="ALU44" s="51"/>
      <c r="ALV44" s="51"/>
      <c r="ALW44" s="51"/>
      <c r="ALX44" s="51"/>
      <c r="ALY44" s="51"/>
      <c r="ALZ44" s="51"/>
      <c r="AMA44" s="51"/>
      <c r="AMB44" s="51"/>
      <c r="AMC44" s="51"/>
      <c r="AMD44" s="51"/>
      <c r="AME44" s="51"/>
      <c r="AMF44" s="51"/>
      <c r="AMG44" s="51"/>
      <c r="AMH44" s="51"/>
      <c r="AMI44" s="51"/>
      <c r="AMJ44" s="51"/>
      <c r="AMK44" s="51"/>
    </row>
    <row r="45" spans="1:1025" s="13" customFormat="1" x14ac:dyDescent="0.3">
      <c r="A45" s="50">
        <v>2.1</v>
      </c>
      <c r="B45" s="44"/>
      <c r="C45" s="44" t="s">
        <v>231</v>
      </c>
      <c r="D45" s="44"/>
      <c r="E45" s="44"/>
      <c r="F45" s="44"/>
      <c r="G45" s="44"/>
      <c r="H45" s="136">
        <f>1400000/3.3</f>
        <v>424242.42424242425</v>
      </c>
      <c r="I45" s="57">
        <v>0.43</v>
      </c>
      <c r="J45" s="49">
        <v>0.56999999999999995</v>
      </c>
      <c r="K45" s="132">
        <v>2</v>
      </c>
      <c r="L45" s="44" t="s">
        <v>13</v>
      </c>
      <c r="M45" s="116">
        <v>43647</v>
      </c>
      <c r="N45" s="116">
        <v>43831</v>
      </c>
      <c r="O45" s="44"/>
      <c r="P45" s="44"/>
      <c r="Q45" s="44"/>
      <c r="R45" s="34"/>
      <c r="S45" s="34"/>
      <c r="T45" s="34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  <c r="NZ45" s="51"/>
      <c r="OA45" s="51"/>
      <c r="OB45" s="51"/>
      <c r="OC45" s="51"/>
      <c r="OD45" s="51"/>
      <c r="OE45" s="51"/>
      <c r="OF45" s="51"/>
      <c r="OG45" s="51"/>
      <c r="OH45" s="51"/>
      <c r="OI45" s="51"/>
      <c r="OJ45" s="51"/>
      <c r="OK45" s="51"/>
      <c r="OL45" s="51"/>
      <c r="OM45" s="51"/>
      <c r="ON45" s="51"/>
      <c r="OO45" s="51"/>
      <c r="OP45" s="51"/>
      <c r="OQ45" s="51"/>
      <c r="OR45" s="51"/>
      <c r="OS45" s="51"/>
      <c r="OT45" s="51"/>
      <c r="OU45" s="51"/>
      <c r="OV45" s="51"/>
      <c r="OW45" s="51"/>
      <c r="OX45" s="51"/>
      <c r="OY45" s="51"/>
      <c r="OZ45" s="51"/>
      <c r="PA45" s="51"/>
      <c r="PB45" s="51"/>
      <c r="PC45" s="51"/>
      <c r="PD45" s="51"/>
      <c r="PE45" s="51"/>
      <c r="PF45" s="51"/>
      <c r="PG45" s="51"/>
      <c r="PH45" s="51"/>
      <c r="PI45" s="51"/>
      <c r="PJ45" s="51"/>
      <c r="PK45" s="51"/>
      <c r="PL45" s="51"/>
      <c r="PM45" s="51"/>
      <c r="PN45" s="51"/>
      <c r="PO45" s="51"/>
      <c r="PP45" s="51"/>
      <c r="PQ45" s="51"/>
      <c r="PR45" s="51"/>
      <c r="PS45" s="51"/>
      <c r="PT45" s="51"/>
      <c r="PU45" s="51"/>
      <c r="PV45" s="51"/>
      <c r="PW45" s="51"/>
      <c r="PX45" s="51"/>
      <c r="PY45" s="51"/>
      <c r="PZ45" s="51"/>
      <c r="QA45" s="51"/>
      <c r="QB45" s="51"/>
      <c r="QC45" s="51"/>
      <c r="QD45" s="51"/>
      <c r="QE45" s="51"/>
      <c r="QF45" s="51"/>
      <c r="QG45" s="51"/>
      <c r="QH45" s="51"/>
      <c r="QI45" s="51"/>
      <c r="QJ45" s="51"/>
      <c r="QK45" s="51"/>
      <c r="QL45" s="51"/>
      <c r="QM45" s="51"/>
      <c r="QN45" s="51"/>
      <c r="QO45" s="51"/>
      <c r="QP45" s="51"/>
      <c r="QQ45" s="51"/>
      <c r="QR45" s="51"/>
      <c r="QS45" s="51"/>
      <c r="QT45" s="51"/>
      <c r="QU45" s="51"/>
      <c r="QV45" s="51"/>
      <c r="QW45" s="51"/>
      <c r="QX45" s="51"/>
      <c r="QY45" s="51"/>
      <c r="QZ45" s="51"/>
      <c r="RA45" s="51"/>
      <c r="RB45" s="51"/>
      <c r="RC45" s="51"/>
      <c r="RD45" s="51"/>
      <c r="RE45" s="51"/>
      <c r="RF45" s="51"/>
      <c r="RG45" s="51"/>
      <c r="RH45" s="51"/>
      <c r="RI45" s="51"/>
      <c r="RJ45" s="51"/>
      <c r="RK45" s="51"/>
      <c r="RL45" s="51"/>
      <c r="RM45" s="51"/>
      <c r="RN45" s="51"/>
      <c r="RO45" s="51"/>
      <c r="RP45" s="51"/>
      <c r="RQ45" s="51"/>
      <c r="RR45" s="51"/>
      <c r="RS45" s="51"/>
      <c r="RT45" s="51"/>
      <c r="RU45" s="51"/>
      <c r="RV45" s="51"/>
      <c r="RW45" s="51"/>
      <c r="RX45" s="51"/>
      <c r="RY45" s="51"/>
      <c r="RZ45" s="51"/>
      <c r="SA45" s="51"/>
      <c r="SB45" s="51"/>
      <c r="SC45" s="51"/>
      <c r="SD45" s="51"/>
      <c r="SE45" s="51"/>
      <c r="SF45" s="51"/>
      <c r="SG45" s="51"/>
      <c r="SH45" s="51"/>
      <c r="SI45" s="51"/>
      <c r="SJ45" s="51"/>
      <c r="SK45" s="51"/>
      <c r="SL45" s="51"/>
      <c r="SM45" s="51"/>
      <c r="SN45" s="51"/>
      <c r="SO45" s="51"/>
      <c r="SP45" s="51"/>
      <c r="SQ45" s="51"/>
      <c r="SR45" s="51"/>
      <c r="SS45" s="51"/>
      <c r="ST45" s="51"/>
      <c r="SU45" s="51"/>
      <c r="SV45" s="51"/>
      <c r="SW45" s="51"/>
      <c r="SX45" s="51"/>
      <c r="SY45" s="51"/>
      <c r="SZ45" s="51"/>
      <c r="TA45" s="51"/>
      <c r="TB45" s="51"/>
      <c r="TC45" s="51"/>
      <c r="TD45" s="51"/>
      <c r="TE45" s="51"/>
      <c r="TF45" s="51"/>
      <c r="TG45" s="51"/>
      <c r="TH45" s="51"/>
      <c r="TI45" s="51"/>
      <c r="TJ45" s="51"/>
      <c r="TK45" s="51"/>
      <c r="TL45" s="51"/>
      <c r="TM45" s="51"/>
      <c r="TN45" s="51"/>
      <c r="TO45" s="51"/>
      <c r="TP45" s="51"/>
      <c r="TQ45" s="51"/>
      <c r="TR45" s="51"/>
      <c r="TS45" s="51"/>
      <c r="TT45" s="51"/>
      <c r="TU45" s="51"/>
      <c r="TV45" s="51"/>
      <c r="TW45" s="51"/>
      <c r="TX45" s="51"/>
      <c r="TY45" s="51"/>
      <c r="TZ45" s="51"/>
      <c r="UA45" s="51"/>
      <c r="UB45" s="51"/>
      <c r="UC45" s="51"/>
      <c r="UD45" s="51"/>
      <c r="UE45" s="51"/>
      <c r="UF45" s="51"/>
      <c r="UG45" s="51"/>
      <c r="UH45" s="51"/>
      <c r="UI45" s="51"/>
      <c r="UJ45" s="51"/>
      <c r="UK45" s="51"/>
      <c r="UL45" s="51"/>
      <c r="UM45" s="51"/>
      <c r="UN45" s="51"/>
      <c r="UO45" s="51"/>
      <c r="UP45" s="51"/>
      <c r="UQ45" s="51"/>
      <c r="UR45" s="51"/>
      <c r="US45" s="51"/>
      <c r="UT45" s="51"/>
      <c r="UU45" s="51"/>
      <c r="UV45" s="51"/>
      <c r="UW45" s="51"/>
      <c r="UX45" s="51"/>
      <c r="UY45" s="51"/>
      <c r="UZ45" s="51"/>
      <c r="VA45" s="51"/>
      <c r="VB45" s="51"/>
      <c r="VC45" s="51"/>
      <c r="VD45" s="51"/>
      <c r="VE45" s="51"/>
      <c r="VF45" s="51"/>
      <c r="VG45" s="51"/>
      <c r="VH45" s="51"/>
      <c r="VI45" s="51"/>
      <c r="VJ45" s="51"/>
      <c r="VK45" s="51"/>
      <c r="VL45" s="51"/>
      <c r="VM45" s="51"/>
      <c r="VN45" s="51"/>
      <c r="VO45" s="51"/>
      <c r="VP45" s="51"/>
      <c r="VQ45" s="51"/>
      <c r="VR45" s="51"/>
      <c r="VS45" s="51"/>
      <c r="VT45" s="51"/>
      <c r="VU45" s="51"/>
      <c r="VV45" s="51"/>
      <c r="VW45" s="51"/>
      <c r="VX45" s="51"/>
      <c r="VY45" s="51"/>
      <c r="VZ45" s="51"/>
      <c r="WA45" s="51"/>
      <c r="WB45" s="51"/>
      <c r="WC45" s="51"/>
      <c r="WD45" s="51"/>
      <c r="WE45" s="51"/>
      <c r="WF45" s="51"/>
      <c r="WG45" s="51"/>
      <c r="WH45" s="51"/>
      <c r="WI45" s="51"/>
      <c r="WJ45" s="51"/>
      <c r="WK45" s="51"/>
      <c r="WL45" s="51"/>
      <c r="WM45" s="51"/>
      <c r="WN45" s="51"/>
      <c r="WO45" s="51"/>
      <c r="WP45" s="51"/>
      <c r="WQ45" s="51"/>
      <c r="WR45" s="51"/>
      <c r="WS45" s="51"/>
      <c r="WT45" s="51"/>
      <c r="WU45" s="51"/>
      <c r="WV45" s="51"/>
      <c r="WW45" s="51"/>
      <c r="WX45" s="51"/>
      <c r="WY45" s="51"/>
      <c r="WZ45" s="51"/>
      <c r="XA45" s="51"/>
      <c r="XB45" s="51"/>
      <c r="XC45" s="51"/>
      <c r="XD45" s="51"/>
      <c r="XE45" s="51"/>
      <c r="XF45" s="51"/>
      <c r="XG45" s="51"/>
      <c r="XH45" s="51"/>
      <c r="XI45" s="51"/>
      <c r="XJ45" s="51"/>
      <c r="XK45" s="51"/>
      <c r="XL45" s="51"/>
      <c r="XM45" s="51"/>
      <c r="XN45" s="51"/>
      <c r="XO45" s="51"/>
      <c r="XP45" s="51"/>
      <c r="XQ45" s="51"/>
      <c r="XR45" s="51"/>
      <c r="XS45" s="51"/>
      <c r="XT45" s="51"/>
      <c r="XU45" s="51"/>
      <c r="XV45" s="51"/>
      <c r="XW45" s="51"/>
      <c r="XX45" s="51"/>
      <c r="XY45" s="51"/>
      <c r="XZ45" s="51"/>
      <c r="YA45" s="51"/>
      <c r="YB45" s="51"/>
      <c r="YC45" s="51"/>
      <c r="YD45" s="51"/>
      <c r="YE45" s="51"/>
      <c r="YF45" s="51"/>
      <c r="YG45" s="51"/>
      <c r="YH45" s="51"/>
      <c r="YI45" s="51"/>
      <c r="YJ45" s="51"/>
      <c r="YK45" s="51"/>
      <c r="YL45" s="51"/>
      <c r="YM45" s="51"/>
      <c r="YN45" s="51"/>
      <c r="YO45" s="51"/>
      <c r="YP45" s="51"/>
      <c r="YQ45" s="51"/>
      <c r="YR45" s="51"/>
      <c r="YS45" s="51"/>
      <c r="YT45" s="51"/>
      <c r="YU45" s="51"/>
      <c r="YV45" s="51"/>
      <c r="YW45" s="51"/>
      <c r="YX45" s="51"/>
      <c r="YY45" s="51"/>
      <c r="YZ45" s="51"/>
      <c r="ZA45" s="51"/>
      <c r="ZB45" s="51"/>
      <c r="ZC45" s="51"/>
      <c r="ZD45" s="51"/>
      <c r="ZE45" s="51"/>
      <c r="ZF45" s="51"/>
      <c r="ZG45" s="51"/>
      <c r="ZH45" s="51"/>
      <c r="ZI45" s="51"/>
      <c r="ZJ45" s="51"/>
      <c r="ZK45" s="51"/>
      <c r="ZL45" s="51"/>
      <c r="ZM45" s="51"/>
      <c r="ZN45" s="51"/>
      <c r="ZO45" s="51"/>
      <c r="ZP45" s="51"/>
      <c r="ZQ45" s="51"/>
      <c r="ZR45" s="51"/>
      <c r="ZS45" s="51"/>
      <c r="ZT45" s="51"/>
      <c r="ZU45" s="51"/>
      <c r="ZV45" s="51"/>
      <c r="ZW45" s="51"/>
      <c r="ZX45" s="51"/>
      <c r="ZY45" s="51"/>
      <c r="ZZ45" s="51"/>
      <c r="AAA45" s="51"/>
      <c r="AAB45" s="51"/>
      <c r="AAC45" s="51"/>
      <c r="AAD45" s="51"/>
      <c r="AAE45" s="51"/>
      <c r="AAF45" s="51"/>
      <c r="AAG45" s="51"/>
      <c r="AAH45" s="51"/>
      <c r="AAI45" s="51"/>
      <c r="AAJ45" s="51"/>
      <c r="AAK45" s="51"/>
      <c r="AAL45" s="51"/>
      <c r="AAM45" s="51"/>
      <c r="AAN45" s="51"/>
      <c r="AAO45" s="51"/>
      <c r="AAP45" s="51"/>
      <c r="AAQ45" s="51"/>
      <c r="AAR45" s="51"/>
      <c r="AAS45" s="51"/>
      <c r="AAT45" s="51"/>
      <c r="AAU45" s="51"/>
      <c r="AAV45" s="51"/>
      <c r="AAW45" s="51"/>
      <c r="AAX45" s="51"/>
      <c r="AAY45" s="51"/>
      <c r="AAZ45" s="51"/>
      <c r="ABA45" s="51"/>
      <c r="ABB45" s="51"/>
      <c r="ABC45" s="51"/>
      <c r="ABD45" s="51"/>
      <c r="ABE45" s="51"/>
      <c r="ABF45" s="51"/>
      <c r="ABG45" s="51"/>
      <c r="ABH45" s="51"/>
      <c r="ABI45" s="51"/>
      <c r="ABJ45" s="51"/>
      <c r="ABK45" s="51"/>
      <c r="ABL45" s="51"/>
      <c r="ABM45" s="51"/>
      <c r="ABN45" s="51"/>
      <c r="ABO45" s="51"/>
      <c r="ABP45" s="51"/>
      <c r="ABQ45" s="51"/>
      <c r="ABR45" s="51"/>
      <c r="ABS45" s="51"/>
      <c r="ABT45" s="51"/>
      <c r="ABU45" s="51"/>
      <c r="ABV45" s="51"/>
      <c r="ABW45" s="51"/>
      <c r="ABX45" s="51"/>
      <c r="ABY45" s="51"/>
      <c r="ABZ45" s="51"/>
      <c r="ACA45" s="51"/>
      <c r="ACB45" s="51"/>
      <c r="ACC45" s="51"/>
      <c r="ACD45" s="51"/>
      <c r="ACE45" s="51"/>
      <c r="ACF45" s="51"/>
      <c r="ACG45" s="51"/>
      <c r="ACH45" s="51"/>
      <c r="ACI45" s="51"/>
      <c r="ACJ45" s="51"/>
      <c r="ACK45" s="51"/>
      <c r="ACL45" s="51"/>
      <c r="ACM45" s="51"/>
      <c r="ACN45" s="51"/>
      <c r="ACO45" s="51"/>
      <c r="ACP45" s="51"/>
      <c r="ACQ45" s="51"/>
      <c r="ACR45" s="51"/>
      <c r="ACS45" s="51"/>
      <c r="ACT45" s="51"/>
      <c r="ACU45" s="51"/>
      <c r="ACV45" s="51"/>
      <c r="ACW45" s="51"/>
      <c r="ACX45" s="51"/>
      <c r="ACY45" s="51"/>
      <c r="ACZ45" s="51"/>
      <c r="ADA45" s="51"/>
      <c r="ADB45" s="51"/>
      <c r="ADC45" s="51"/>
      <c r="ADD45" s="51"/>
      <c r="ADE45" s="51"/>
      <c r="ADF45" s="51"/>
      <c r="ADG45" s="51"/>
      <c r="ADH45" s="51"/>
      <c r="ADI45" s="51"/>
      <c r="ADJ45" s="51"/>
      <c r="ADK45" s="51"/>
      <c r="ADL45" s="51"/>
      <c r="ADM45" s="51"/>
      <c r="ADN45" s="51"/>
      <c r="ADO45" s="51"/>
      <c r="ADP45" s="51"/>
      <c r="ADQ45" s="51"/>
      <c r="ADR45" s="51"/>
      <c r="ADS45" s="51"/>
      <c r="ADT45" s="51"/>
      <c r="ADU45" s="51"/>
      <c r="ADV45" s="51"/>
      <c r="ADW45" s="51"/>
      <c r="ADX45" s="51"/>
      <c r="ADY45" s="51"/>
      <c r="ADZ45" s="51"/>
      <c r="AEA45" s="51"/>
      <c r="AEB45" s="51"/>
      <c r="AEC45" s="51"/>
      <c r="AED45" s="51"/>
      <c r="AEE45" s="51"/>
      <c r="AEF45" s="51"/>
      <c r="AEG45" s="51"/>
      <c r="AEH45" s="51"/>
      <c r="AEI45" s="51"/>
      <c r="AEJ45" s="51"/>
      <c r="AEK45" s="51"/>
      <c r="AEL45" s="51"/>
      <c r="AEM45" s="51"/>
      <c r="AEN45" s="51"/>
      <c r="AEO45" s="51"/>
      <c r="AEP45" s="51"/>
      <c r="AEQ45" s="51"/>
      <c r="AER45" s="51"/>
      <c r="AES45" s="51"/>
      <c r="AET45" s="51"/>
      <c r="AEU45" s="51"/>
      <c r="AEV45" s="51"/>
      <c r="AEW45" s="51"/>
      <c r="AEX45" s="51"/>
      <c r="AEY45" s="51"/>
      <c r="AEZ45" s="51"/>
      <c r="AFA45" s="51"/>
      <c r="AFB45" s="51"/>
      <c r="AFC45" s="51"/>
      <c r="AFD45" s="51"/>
      <c r="AFE45" s="51"/>
      <c r="AFF45" s="51"/>
      <c r="AFG45" s="51"/>
      <c r="AFH45" s="51"/>
      <c r="AFI45" s="51"/>
      <c r="AFJ45" s="51"/>
      <c r="AFK45" s="51"/>
      <c r="AFL45" s="51"/>
      <c r="AFM45" s="51"/>
      <c r="AFN45" s="51"/>
      <c r="AFO45" s="51"/>
      <c r="AFP45" s="51"/>
      <c r="AFQ45" s="51"/>
      <c r="AFR45" s="51"/>
      <c r="AFS45" s="51"/>
      <c r="AFT45" s="51"/>
      <c r="AFU45" s="51"/>
      <c r="AFV45" s="51"/>
      <c r="AFW45" s="51"/>
      <c r="AFX45" s="51"/>
      <c r="AFY45" s="51"/>
      <c r="AFZ45" s="51"/>
      <c r="AGA45" s="51"/>
      <c r="AGB45" s="51"/>
      <c r="AGC45" s="51"/>
      <c r="AGD45" s="51"/>
      <c r="AGE45" s="51"/>
      <c r="AGF45" s="51"/>
      <c r="AGG45" s="51"/>
      <c r="AGH45" s="51"/>
      <c r="AGI45" s="51"/>
      <c r="AGJ45" s="51"/>
      <c r="AGK45" s="51"/>
      <c r="AGL45" s="51"/>
      <c r="AGM45" s="51"/>
      <c r="AGN45" s="51"/>
      <c r="AGO45" s="51"/>
      <c r="AGP45" s="51"/>
      <c r="AGQ45" s="51"/>
      <c r="AGR45" s="51"/>
      <c r="AGS45" s="51"/>
      <c r="AGT45" s="51"/>
      <c r="AGU45" s="51"/>
      <c r="AGV45" s="51"/>
      <c r="AGW45" s="51"/>
      <c r="AGX45" s="51"/>
      <c r="AGY45" s="51"/>
      <c r="AGZ45" s="51"/>
      <c r="AHA45" s="51"/>
      <c r="AHB45" s="51"/>
      <c r="AHC45" s="51"/>
      <c r="AHD45" s="51"/>
      <c r="AHE45" s="51"/>
      <c r="AHF45" s="51"/>
      <c r="AHG45" s="51"/>
      <c r="AHH45" s="51"/>
      <c r="AHI45" s="51"/>
      <c r="AHJ45" s="51"/>
      <c r="AHK45" s="51"/>
      <c r="AHL45" s="51"/>
      <c r="AHM45" s="51"/>
      <c r="AHN45" s="51"/>
      <c r="AHO45" s="51"/>
      <c r="AHP45" s="51"/>
      <c r="AHQ45" s="51"/>
      <c r="AHR45" s="51"/>
      <c r="AHS45" s="51"/>
      <c r="AHT45" s="51"/>
      <c r="AHU45" s="51"/>
      <c r="AHV45" s="51"/>
      <c r="AHW45" s="51"/>
      <c r="AHX45" s="51"/>
      <c r="AHY45" s="51"/>
      <c r="AHZ45" s="51"/>
      <c r="AIA45" s="51"/>
      <c r="AIB45" s="51"/>
      <c r="AIC45" s="51"/>
      <c r="AID45" s="51"/>
      <c r="AIE45" s="51"/>
      <c r="AIF45" s="51"/>
      <c r="AIG45" s="51"/>
      <c r="AIH45" s="51"/>
      <c r="AII45" s="51"/>
      <c r="AIJ45" s="51"/>
      <c r="AIK45" s="51"/>
      <c r="AIL45" s="51"/>
      <c r="AIM45" s="51"/>
      <c r="AIN45" s="51"/>
      <c r="AIO45" s="51"/>
      <c r="AIP45" s="51"/>
      <c r="AIQ45" s="51"/>
      <c r="AIR45" s="51"/>
      <c r="AIS45" s="51"/>
      <c r="AIT45" s="51"/>
      <c r="AIU45" s="51"/>
      <c r="AIV45" s="51"/>
      <c r="AIW45" s="51"/>
      <c r="AIX45" s="51"/>
      <c r="AIY45" s="51"/>
      <c r="AIZ45" s="51"/>
      <c r="AJA45" s="51"/>
      <c r="AJB45" s="51"/>
      <c r="AJC45" s="51"/>
      <c r="AJD45" s="51"/>
      <c r="AJE45" s="51"/>
      <c r="AJF45" s="51"/>
      <c r="AJG45" s="51"/>
      <c r="AJH45" s="51"/>
      <c r="AJI45" s="51"/>
      <c r="AJJ45" s="51"/>
      <c r="AJK45" s="51"/>
      <c r="AJL45" s="51"/>
      <c r="AJM45" s="51"/>
      <c r="AJN45" s="51"/>
      <c r="AJO45" s="51"/>
      <c r="AJP45" s="51"/>
      <c r="AJQ45" s="51"/>
      <c r="AJR45" s="51"/>
      <c r="AJS45" s="51"/>
      <c r="AJT45" s="51"/>
      <c r="AJU45" s="51"/>
      <c r="AJV45" s="51"/>
      <c r="AJW45" s="51"/>
      <c r="AJX45" s="51"/>
      <c r="AJY45" s="51"/>
      <c r="AJZ45" s="51"/>
      <c r="AKA45" s="51"/>
      <c r="AKB45" s="51"/>
      <c r="AKC45" s="51"/>
      <c r="AKD45" s="51"/>
      <c r="AKE45" s="51"/>
      <c r="AKF45" s="51"/>
      <c r="AKG45" s="51"/>
      <c r="AKH45" s="51"/>
      <c r="AKI45" s="51"/>
      <c r="AKJ45" s="51"/>
      <c r="AKK45" s="51"/>
      <c r="AKL45" s="51"/>
      <c r="AKM45" s="51"/>
      <c r="AKN45" s="51"/>
      <c r="AKO45" s="51"/>
      <c r="AKP45" s="51"/>
      <c r="AKQ45" s="51"/>
      <c r="AKR45" s="51"/>
      <c r="AKS45" s="51"/>
      <c r="AKT45" s="51"/>
      <c r="AKU45" s="51"/>
      <c r="AKV45" s="51"/>
      <c r="AKW45" s="51"/>
      <c r="AKX45" s="51"/>
      <c r="AKY45" s="51"/>
      <c r="AKZ45" s="51"/>
      <c r="ALA45" s="51"/>
      <c r="ALB45" s="51"/>
      <c r="ALC45" s="51"/>
      <c r="ALD45" s="51"/>
      <c r="ALE45" s="51"/>
      <c r="ALF45" s="51"/>
      <c r="ALG45" s="51"/>
      <c r="ALH45" s="51"/>
      <c r="ALI45" s="51"/>
      <c r="ALJ45" s="51"/>
      <c r="ALK45" s="51"/>
      <c r="ALL45" s="51"/>
      <c r="ALM45" s="51"/>
      <c r="ALN45" s="51"/>
      <c r="ALO45" s="51"/>
      <c r="ALP45" s="51"/>
      <c r="ALQ45" s="51"/>
      <c r="ALR45" s="51"/>
      <c r="ALS45" s="51"/>
      <c r="ALT45" s="51"/>
      <c r="ALU45" s="51"/>
      <c r="ALV45" s="51"/>
      <c r="ALW45" s="51"/>
      <c r="ALX45" s="51"/>
      <c r="ALY45" s="51"/>
      <c r="ALZ45" s="51"/>
      <c r="AMA45" s="51"/>
      <c r="AMB45" s="51"/>
      <c r="AMC45" s="51"/>
      <c r="AMD45" s="51"/>
      <c r="AME45" s="51"/>
      <c r="AMF45" s="51"/>
      <c r="AMG45" s="51"/>
      <c r="AMH45" s="51"/>
      <c r="AMI45" s="51"/>
      <c r="AMJ45" s="51"/>
      <c r="AMK45" s="51"/>
    </row>
    <row r="46" spans="1:1025" ht="31.2" x14ac:dyDescent="0.3">
      <c r="A46" s="50">
        <v>2.11</v>
      </c>
      <c r="B46" s="44" t="s">
        <v>226</v>
      </c>
      <c r="C46" s="44" t="s">
        <v>215</v>
      </c>
      <c r="D46" s="44"/>
      <c r="E46" s="44" t="s">
        <v>33</v>
      </c>
      <c r="F46" s="44"/>
      <c r="G46" s="44"/>
      <c r="H46" s="136">
        <f>104900/3.3</f>
        <v>31787.878787878788</v>
      </c>
      <c r="I46" s="57">
        <v>1</v>
      </c>
      <c r="J46" s="49">
        <v>0</v>
      </c>
      <c r="K46" s="48">
        <v>2</v>
      </c>
      <c r="L46" s="44" t="s">
        <v>13</v>
      </c>
      <c r="M46" s="116">
        <v>43466</v>
      </c>
      <c r="N46" s="116">
        <v>43647</v>
      </c>
      <c r="O46" s="44" t="s">
        <v>99</v>
      </c>
      <c r="P46" s="44"/>
      <c r="Q46" s="44" t="s">
        <v>17</v>
      </c>
      <c r="R46" s="34"/>
      <c r="S46" s="34"/>
      <c r="T46" s="34"/>
    </row>
    <row r="47" spans="1:1025" x14ac:dyDescent="0.3">
      <c r="A47" s="50">
        <v>2.12</v>
      </c>
      <c r="B47" s="44" t="s">
        <v>226</v>
      </c>
      <c r="C47" s="44" t="s">
        <v>101</v>
      </c>
      <c r="D47" s="44"/>
      <c r="E47" s="44" t="s">
        <v>33</v>
      </c>
      <c r="F47" s="44"/>
      <c r="G47" s="44"/>
      <c r="H47" s="136">
        <f>(5500000+450000)/3.3</f>
        <v>1803030.3030303032</v>
      </c>
      <c r="I47" s="57">
        <v>0.75</v>
      </c>
      <c r="J47" s="49">
        <v>0.25</v>
      </c>
      <c r="K47" s="48">
        <v>2</v>
      </c>
      <c r="L47" s="44" t="s">
        <v>13</v>
      </c>
      <c r="M47" s="116">
        <v>43466</v>
      </c>
      <c r="N47" s="116">
        <v>43647</v>
      </c>
      <c r="O47" s="44" t="s">
        <v>99</v>
      </c>
      <c r="P47" s="44"/>
      <c r="Q47" s="44" t="s">
        <v>17</v>
      </c>
      <c r="R47" s="34"/>
      <c r="S47" s="34"/>
      <c r="T47" s="34"/>
    </row>
    <row r="48" spans="1:1025" s="13" customFormat="1" ht="31.2" x14ac:dyDescent="0.3">
      <c r="A48" s="50">
        <v>2.13</v>
      </c>
      <c r="B48" s="44" t="s">
        <v>226</v>
      </c>
      <c r="C48" s="44" t="s">
        <v>232</v>
      </c>
      <c r="D48" s="118"/>
      <c r="E48" s="118" t="s">
        <v>33</v>
      </c>
      <c r="F48" s="118"/>
      <c r="G48" s="118"/>
      <c r="H48" s="138">
        <f>(110414+7245+885)/3.3</f>
        <v>35922.424242424247</v>
      </c>
      <c r="I48" s="120">
        <v>1</v>
      </c>
      <c r="J48" s="121">
        <v>0</v>
      </c>
      <c r="K48" s="122">
        <v>2</v>
      </c>
      <c r="L48" s="118" t="s">
        <v>13</v>
      </c>
      <c r="M48" s="116">
        <v>43466</v>
      </c>
      <c r="N48" s="116">
        <v>43647</v>
      </c>
      <c r="O48" s="118" t="s">
        <v>99</v>
      </c>
      <c r="P48" s="118"/>
      <c r="Q48" s="118" t="s">
        <v>190</v>
      </c>
      <c r="R48" s="34"/>
      <c r="S48" s="34"/>
      <c r="T48" s="34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  <c r="ACV48" s="51"/>
      <c r="ACW48" s="51"/>
      <c r="ACX48" s="51"/>
      <c r="ACY48" s="51"/>
      <c r="ACZ48" s="51"/>
      <c r="ADA48" s="51"/>
      <c r="ADB48" s="51"/>
      <c r="ADC48" s="51"/>
      <c r="ADD48" s="51"/>
      <c r="ADE48" s="51"/>
      <c r="ADF48" s="51"/>
      <c r="ADG48" s="51"/>
      <c r="ADH48" s="51"/>
      <c r="ADI48" s="51"/>
      <c r="ADJ48" s="51"/>
      <c r="ADK48" s="51"/>
      <c r="ADL48" s="51"/>
      <c r="ADM48" s="51"/>
      <c r="ADN48" s="51"/>
      <c r="ADO48" s="51"/>
      <c r="ADP48" s="51"/>
      <c r="ADQ48" s="51"/>
      <c r="ADR48" s="51"/>
      <c r="ADS48" s="51"/>
      <c r="ADT48" s="51"/>
      <c r="ADU48" s="51"/>
      <c r="ADV48" s="51"/>
      <c r="ADW48" s="51"/>
      <c r="ADX48" s="51"/>
      <c r="ADY48" s="51"/>
      <c r="ADZ48" s="51"/>
      <c r="AEA48" s="51"/>
      <c r="AEB48" s="51"/>
      <c r="AEC48" s="51"/>
      <c r="AED48" s="51"/>
      <c r="AEE48" s="51"/>
      <c r="AEF48" s="51"/>
      <c r="AEG48" s="51"/>
      <c r="AEH48" s="51"/>
      <c r="AEI48" s="51"/>
      <c r="AEJ48" s="51"/>
      <c r="AEK48" s="51"/>
      <c r="AEL48" s="51"/>
      <c r="AEM48" s="51"/>
      <c r="AEN48" s="51"/>
      <c r="AEO48" s="51"/>
      <c r="AEP48" s="51"/>
      <c r="AEQ48" s="51"/>
      <c r="AER48" s="51"/>
      <c r="AES48" s="51"/>
      <c r="AET48" s="51"/>
      <c r="AEU48" s="51"/>
      <c r="AEV48" s="51"/>
      <c r="AEW48" s="51"/>
      <c r="AEX48" s="51"/>
      <c r="AEY48" s="51"/>
      <c r="AEZ48" s="51"/>
      <c r="AFA48" s="51"/>
      <c r="AFB48" s="51"/>
      <c r="AFC48" s="51"/>
      <c r="AFD48" s="51"/>
      <c r="AFE48" s="51"/>
      <c r="AFF48" s="51"/>
      <c r="AFG48" s="51"/>
      <c r="AFH48" s="51"/>
      <c r="AFI48" s="51"/>
      <c r="AFJ48" s="51"/>
      <c r="AFK48" s="51"/>
      <c r="AFL48" s="51"/>
      <c r="AFM48" s="51"/>
      <c r="AFN48" s="51"/>
      <c r="AFO48" s="51"/>
      <c r="AFP48" s="51"/>
      <c r="AFQ48" s="51"/>
      <c r="AFR48" s="51"/>
      <c r="AFS48" s="51"/>
      <c r="AFT48" s="51"/>
      <c r="AFU48" s="51"/>
      <c r="AFV48" s="51"/>
      <c r="AFW48" s="51"/>
      <c r="AFX48" s="51"/>
      <c r="AFY48" s="51"/>
      <c r="AFZ48" s="51"/>
      <c r="AGA48" s="51"/>
      <c r="AGB48" s="51"/>
      <c r="AGC48" s="51"/>
      <c r="AGD48" s="51"/>
      <c r="AGE48" s="51"/>
      <c r="AGF48" s="51"/>
      <c r="AGG48" s="51"/>
      <c r="AGH48" s="51"/>
      <c r="AGI48" s="51"/>
      <c r="AGJ48" s="51"/>
      <c r="AGK48" s="51"/>
      <c r="AGL48" s="51"/>
      <c r="AGM48" s="51"/>
      <c r="AGN48" s="51"/>
      <c r="AGO48" s="51"/>
      <c r="AGP48" s="51"/>
      <c r="AGQ48" s="51"/>
      <c r="AGR48" s="51"/>
      <c r="AGS48" s="51"/>
      <c r="AGT48" s="51"/>
      <c r="AGU48" s="51"/>
      <c r="AGV48" s="51"/>
      <c r="AGW48" s="51"/>
      <c r="AGX48" s="51"/>
      <c r="AGY48" s="51"/>
      <c r="AGZ48" s="51"/>
      <c r="AHA48" s="51"/>
      <c r="AHB48" s="51"/>
      <c r="AHC48" s="51"/>
      <c r="AHD48" s="51"/>
      <c r="AHE48" s="51"/>
      <c r="AHF48" s="51"/>
      <c r="AHG48" s="51"/>
      <c r="AHH48" s="51"/>
      <c r="AHI48" s="51"/>
      <c r="AHJ48" s="51"/>
      <c r="AHK48" s="51"/>
      <c r="AHL48" s="51"/>
      <c r="AHM48" s="51"/>
      <c r="AHN48" s="51"/>
      <c r="AHO48" s="51"/>
      <c r="AHP48" s="51"/>
      <c r="AHQ48" s="51"/>
      <c r="AHR48" s="51"/>
      <c r="AHS48" s="51"/>
      <c r="AHT48" s="51"/>
      <c r="AHU48" s="51"/>
      <c r="AHV48" s="51"/>
      <c r="AHW48" s="51"/>
      <c r="AHX48" s="51"/>
      <c r="AHY48" s="51"/>
      <c r="AHZ48" s="51"/>
      <c r="AIA48" s="51"/>
      <c r="AIB48" s="51"/>
      <c r="AIC48" s="51"/>
      <c r="AID48" s="51"/>
      <c r="AIE48" s="51"/>
      <c r="AIF48" s="51"/>
      <c r="AIG48" s="51"/>
      <c r="AIH48" s="51"/>
      <c r="AII48" s="51"/>
      <c r="AIJ48" s="51"/>
      <c r="AIK48" s="51"/>
      <c r="AIL48" s="51"/>
      <c r="AIM48" s="51"/>
      <c r="AIN48" s="51"/>
      <c r="AIO48" s="51"/>
      <c r="AIP48" s="51"/>
      <c r="AIQ48" s="51"/>
      <c r="AIR48" s="51"/>
      <c r="AIS48" s="51"/>
      <c r="AIT48" s="51"/>
      <c r="AIU48" s="51"/>
      <c r="AIV48" s="51"/>
      <c r="AIW48" s="51"/>
      <c r="AIX48" s="51"/>
      <c r="AIY48" s="51"/>
      <c r="AIZ48" s="51"/>
      <c r="AJA48" s="51"/>
      <c r="AJB48" s="51"/>
      <c r="AJC48" s="51"/>
      <c r="AJD48" s="51"/>
      <c r="AJE48" s="51"/>
      <c r="AJF48" s="51"/>
      <c r="AJG48" s="51"/>
      <c r="AJH48" s="51"/>
      <c r="AJI48" s="51"/>
      <c r="AJJ48" s="51"/>
      <c r="AJK48" s="51"/>
      <c r="AJL48" s="51"/>
      <c r="AJM48" s="51"/>
      <c r="AJN48" s="51"/>
      <c r="AJO48" s="51"/>
      <c r="AJP48" s="51"/>
      <c r="AJQ48" s="51"/>
      <c r="AJR48" s="51"/>
      <c r="AJS48" s="51"/>
      <c r="AJT48" s="51"/>
      <c r="AJU48" s="51"/>
      <c r="AJV48" s="51"/>
      <c r="AJW48" s="51"/>
      <c r="AJX48" s="51"/>
      <c r="AJY48" s="51"/>
      <c r="AJZ48" s="51"/>
      <c r="AKA48" s="51"/>
      <c r="AKB48" s="51"/>
      <c r="AKC48" s="51"/>
      <c r="AKD48" s="51"/>
      <c r="AKE48" s="51"/>
      <c r="AKF48" s="51"/>
      <c r="AKG48" s="51"/>
      <c r="AKH48" s="51"/>
      <c r="AKI48" s="51"/>
      <c r="AKJ48" s="51"/>
      <c r="AKK48" s="51"/>
      <c r="AKL48" s="51"/>
      <c r="AKM48" s="51"/>
      <c r="AKN48" s="51"/>
      <c r="AKO48" s="51"/>
      <c r="AKP48" s="51"/>
      <c r="AKQ48" s="51"/>
      <c r="AKR48" s="51"/>
      <c r="AKS48" s="51"/>
      <c r="AKT48" s="51"/>
      <c r="AKU48" s="51"/>
      <c r="AKV48" s="51"/>
      <c r="AKW48" s="51"/>
      <c r="AKX48" s="51"/>
      <c r="AKY48" s="51"/>
      <c r="AKZ48" s="51"/>
      <c r="ALA48" s="51"/>
      <c r="ALB48" s="51"/>
      <c r="ALC48" s="51"/>
      <c r="ALD48" s="51"/>
      <c r="ALE48" s="51"/>
      <c r="ALF48" s="51"/>
      <c r="ALG48" s="51"/>
      <c r="ALH48" s="51"/>
      <c r="ALI48" s="51"/>
      <c r="ALJ48" s="51"/>
      <c r="ALK48" s="51"/>
      <c r="ALL48" s="51"/>
      <c r="ALM48" s="51"/>
      <c r="ALN48" s="51"/>
      <c r="ALO48" s="51"/>
      <c r="ALP48" s="51"/>
      <c r="ALQ48" s="51"/>
      <c r="ALR48" s="51"/>
      <c r="ALS48" s="51"/>
      <c r="ALT48" s="51"/>
      <c r="ALU48" s="51"/>
      <c r="ALV48" s="51"/>
      <c r="ALW48" s="51"/>
      <c r="ALX48" s="51"/>
      <c r="ALY48" s="51"/>
      <c r="ALZ48" s="51"/>
      <c r="AMA48" s="51"/>
      <c r="AMB48" s="51"/>
      <c r="AMC48" s="51"/>
      <c r="AMD48" s="51"/>
      <c r="AME48" s="51"/>
      <c r="AMF48" s="51"/>
      <c r="AMG48" s="51"/>
      <c r="AMH48" s="51"/>
      <c r="AMI48" s="51"/>
      <c r="AMJ48" s="51"/>
      <c r="AMK48" s="51"/>
    </row>
    <row r="49" spans="1:1025" s="13" customFormat="1" x14ac:dyDescent="0.3">
      <c r="A49" s="50">
        <v>2.14</v>
      </c>
      <c r="B49" s="44" t="s">
        <v>226</v>
      </c>
      <c r="C49" s="52" t="s">
        <v>213</v>
      </c>
      <c r="D49" s="118"/>
      <c r="E49" s="118" t="s">
        <v>33</v>
      </c>
      <c r="F49" s="118"/>
      <c r="G49" s="118"/>
      <c r="H49" s="138">
        <f>120000/3.3</f>
        <v>36363.636363636368</v>
      </c>
      <c r="I49" s="120">
        <v>1</v>
      </c>
      <c r="J49" s="121"/>
      <c r="K49" s="122">
        <v>3</v>
      </c>
      <c r="L49" s="44" t="s">
        <v>13</v>
      </c>
      <c r="M49" s="116">
        <v>43466</v>
      </c>
      <c r="N49" s="116">
        <v>43647</v>
      </c>
      <c r="O49" s="118"/>
      <c r="P49" s="118"/>
      <c r="Q49" s="118"/>
      <c r="R49" s="34"/>
      <c r="S49" s="34"/>
      <c r="T49" s="34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  <c r="LS49" s="51"/>
      <c r="LT49" s="51"/>
      <c r="LU49" s="51"/>
      <c r="LV49" s="51"/>
      <c r="LW49" s="51"/>
      <c r="LX49" s="51"/>
      <c r="LY49" s="51"/>
      <c r="LZ49" s="51"/>
      <c r="MA49" s="51"/>
      <c r="MB49" s="51"/>
      <c r="MC49" s="51"/>
      <c r="MD49" s="51"/>
      <c r="ME49" s="51"/>
      <c r="MF49" s="51"/>
      <c r="MG49" s="51"/>
      <c r="MH49" s="51"/>
      <c r="MI49" s="51"/>
      <c r="MJ49" s="51"/>
      <c r="MK49" s="51"/>
      <c r="ML49" s="51"/>
      <c r="MM49" s="51"/>
      <c r="MN49" s="51"/>
      <c r="MO49" s="51"/>
      <c r="MP49" s="51"/>
      <c r="MQ49" s="51"/>
      <c r="MR49" s="51"/>
      <c r="MS49" s="51"/>
      <c r="MT49" s="51"/>
      <c r="MU49" s="51"/>
      <c r="MV49" s="51"/>
      <c r="MW49" s="51"/>
      <c r="MX49" s="51"/>
      <c r="MY49" s="51"/>
      <c r="MZ49" s="51"/>
      <c r="NA49" s="51"/>
      <c r="NB49" s="51"/>
      <c r="NC49" s="51"/>
      <c r="ND49" s="51"/>
      <c r="NE49" s="51"/>
      <c r="NF49" s="51"/>
      <c r="NG49" s="51"/>
      <c r="NH49" s="51"/>
      <c r="NI49" s="51"/>
      <c r="NJ49" s="51"/>
      <c r="NK49" s="51"/>
      <c r="NL49" s="51"/>
      <c r="NM49" s="51"/>
      <c r="NN49" s="51"/>
      <c r="NO49" s="51"/>
      <c r="NP49" s="51"/>
      <c r="NQ49" s="51"/>
      <c r="NR49" s="51"/>
      <c r="NS49" s="51"/>
      <c r="NT49" s="51"/>
      <c r="NU49" s="51"/>
      <c r="NV49" s="51"/>
      <c r="NW49" s="51"/>
      <c r="NX49" s="51"/>
      <c r="NY49" s="51"/>
      <c r="NZ49" s="51"/>
      <c r="OA49" s="51"/>
      <c r="OB49" s="51"/>
      <c r="OC49" s="51"/>
      <c r="OD49" s="51"/>
      <c r="OE49" s="51"/>
      <c r="OF49" s="51"/>
      <c r="OG49" s="51"/>
      <c r="OH49" s="51"/>
      <c r="OI49" s="51"/>
      <c r="OJ49" s="51"/>
      <c r="OK49" s="51"/>
      <c r="OL49" s="51"/>
      <c r="OM49" s="51"/>
      <c r="ON49" s="51"/>
      <c r="OO49" s="51"/>
      <c r="OP49" s="51"/>
      <c r="OQ49" s="51"/>
      <c r="OR49" s="51"/>
      <c r="OS49" s="51"/>
      <c r="OT49" s="51"/>
      <c r="OU49" s="51"/>
      <c r="OV49" s="51"/>
      <c r="OW49" s="51"/>
      <c r="OX49" s="51"/>
      <c r="OY49" s="51"/>
      <c r="OZ49" s="51"/>
      <c r="PA49" s="51"/>
      <c r="PB49" s="51"/>
      <c r="PC49" s="51"/>
      <c r="PD49" s="51"/>
      <c r="PE49" s="51"/>
      <c r="PF49" s="51"/>
      <c r="PG49" s="51"/>
      <c r="PH49" s="51"/>
      <c r="PI49" s="51"/>
      <c r="PJ49" s="51"/>
      <c r="PK49" s="51"/>
      <c r="PL49" s="51"/>
      <c r="PM49" s="51"/>
      <c r="PN49" s="51"/>
      <c r="PO49" s="51"/>
      <c r="PP49" s="51"/>
      <c r="PQ49" s="51"/>
      <c r="PR49" s="51"/>
      <c r="PS49" s="51"/>
      <c r="PT49" s="51"/>
      <c r="PU49" s="51"/>
      <c r="PV49" s="51"/>
      <c r="PW49" s="51"/>
      <c r="PX49" s="51"/>
      <c r="PY49" s="51"/>
      <c r="PZ49" s="51"/>
      <c r="QA49" s="51"/>
      <c r="QB49" s="51"/>
      <c r="QC49" s="51"/>
      <c r="QD49" s="51"/>
      <c r="QE49" s="51"/>
      <c r="QF49" s="51"/>
      <c r="QG49" s="51"/>
      <c r="QH49" s="51"/>
      <c r="QI49" s="51"/>
      <c r="QJ49" s="51"/>
      <c r="QK49" s="51"/>
      <c r="QL49" s="51"/>
      <c r="QM49" s="51"/>
      <c r="QN49" s="51"/>
      <c r="QO49" s="51"/>
      <c r="QP49" s="51"/>
      <c r="QQ49" s="51"/>
      <c r="QR49" s="51"/>
      <c r="QS49" s="51"/>
      <c r="QT49" s="51"/>
      <c r="QU49" s="51"/>
      <c r="QV49" s="51"/>
      <c r="QW49" s="51"/>
      <c r="QX49" s="51"/>
      <c r="QY49" s="51"/>
      <c r="QZ49" s="51"/>
      <c r="RA49" s="51"/>
      <c r="RB49" s="51"/>
      <c r="RC49" s="51"/>
      <c r="RD49" s="51"/>
      <c r="RE49" s="51"/>
      <c r="RF49" s="51"/>
      <c r="RG49" s="51"/>
      <c r="RH49" s="51"/>
      <c r="RI49" s="51"/>
      <c r="RJ49" s="51"/>
      <c r="RK49" s="51"/>
      <c r="RL49" s="51"/>
      <c r="RM49" s="51"/>
      <c r="RN49" s="51"/>
      <c r="RO49" s="51"/>
      <c r="RP49" s="51"/>
      <c r="RQ49" s="51"/>
      <c r="RR49" s="51"/>
      <c r="RS49" s="51"/>
      <c r="RT49" s="51"/>
      <c r="RU49" s="51"/>
      <c r="RV49" s="51"/>
      <c r="RW49" s="51"/>
      <c r="RX49" s="51"/>
      <c r="RY49" s="51"/>
      <c r="RZ49" s="51"/>
      <c r="SA49" s="51"/>
      <c r="SB49" s="51"/>
      <c r="SC49" s="51"/>
      <c r="SD49" s="51"/>
      <c r="SE49" s="51"/>
      <c r="SF49" s="51"/>
      <c r="SG49" s="51"/>
      <c r="SH49" s="51"/>
      <c r="SI49" s="51"/>
      <c r="SJ49" s="51"/>
      <c r="SK49" s="51"/>
      <c r="SL49" s="51"/>
      <c r="SM49" s="51"/>
      <c r="SN49" s="51"/>
      <c r="SO49" s="51"/>
      <c r="SP49" s="51"/>
      <c r="SQ49" s="51"/>
      <c r="SR49" s="51"/>
      <c r="SS49" s="51"/>
      <c r="ST49" s="51"/>
      <c r="SU49" s="51"/>
      <c r="SV49" s="51"/>
      <c r="SW49" s="51"/>
      <c r="SX49" s="51"/>
      <c r="SY49" s="51"/>
      <c r="SZ49" s="51"/>
      <c r="TA49" s="51"/>
      <c r="TB49" s="51"/>
      <c r="TC49" s="51"/>
      <c r="TD49" s="51"/>
      <c r="TE49" s="51"/>
      <c r="TF49" s="51"/>
      <c r="TG49" s="51"/>
      <c r="TH49" s="51"/>
      <c r="TI49" s="51"/>
      <c r="TJ49" s="51"/>
      <c r="TK49" s="51"/>
      <c r="TL49" s="51"/>
      <c r="TM49" s="51"/>
      <c r="TN49" s="51"/>
      <c r="TO49" s="51"/>
      <c r="TP49" s="51"/>
      <c r="TQ49" s="51"/>
      <c r="TR49" s="51"/>
      <c r="TS49" s="51"/>
      <c r="TT49" s="51"/>
      <c r="TU49" s="51"/>
      <c r="TV49" s="51"/>
      <c r="TW49" s="51"/>
      <c r="TX49" s="51"/>
      <c r="TY49" s="51"/>
      <c r="TZ49" s="51"/>
      <c r="UA49" s="51"/>
      <c r="UB49" s="51"/>
      <c r="UC49" s="51"/>
      <c r="UD49" s="51"/>
      <c r="UE49" s="51"/>
      <c r="UF49" s="51"/>
      <c r="UG49" s="51"/>
      <c r="UH49" s="51"/>
      <c r="UI49" s="51"/>
      <c r="UJ49" s="51"/>
      <c r="UK49" s="51"/>
      <c r="UL49" s="51"/>
      <c r="UM49" s="51"/>
      <c r="UN49" s="51"/>
      <c r="UO49" s="51"/>
      <c r="UP49" s="51"/>
      <c r="UQ49" s="51"/>
      <c r="UR49" s="51"/>
      <c r="US49" s="51"/>
      <c r="UT49" s="51"/>
      <c r="UU49" s="51"/>
      <c r="UV49" s="51"/>
      <c r="UW49" s="51"/>
      <c r="UX49" s="51"/>
      <c r="UY49" s="51"/>
      <c r="UZ49" s="51"/>
      <c r="VA49" s="51"/>
      <c r="VB49" s="51"/>
      <c r="VC49" s="51"/>
      <c r="VD49" s="51"/>
      <c r="VE49" s="51"/>
      <c r="VF49" s="51"/>
      <c r="VG49" s="51"/>
      <c r="VH49" s="51"/>
      <c r="VI49" s="51"/>
      <c r="VJ49" s="51"/>
      <c r="VK49" s="51"/>
      <c r="VL49" s="51"/>
      <c r="VM49" s="51"/>
      <c r="VN49" s="51"/>
      <c r="VO49" s="51"/>
      <c r="VP49" s="51"/>
      <c r="VQ49" s="51"/>
      <c r="VR49" s="51"/>
      <c r="VS49" s="51"/>
      <c r="VT49" s="51"/>
      <c r="VU49" s="51"/>
      <c r="VV49" s="51"/>
      <c r="VW49" s="51"/>
      <c r="VX49" s="51"/>
      <c r="VY49" s="51"/>
      <c r="VZ49" s="51"/>
      <c r="WA49" s="51"/>
      <c r="WB49" s="51"/>
      <c r="WC49" s="51"/>
      <c r="WD49" s="51"/>
      <c r="WE49" s="51"/>
      <c r="WF49" s="51"/>
      <c r="WG49" s="51"/>
      <c r="WH49" s="51"/>
      <c r="WI49" s="51"/>
      <c r="WJ49" s="51"/>
      <c r="WK49" s="51"/>
      <c r="WL49" s="51"/>
      <c r="WM49" s="51"/>
      <c r="WN49" s="51"/>
      <c r="WO49" s="51"/>
      <c r="WP49" s="51"/>
      <c r="WQ49" s="51"/>
      <c r="WR49" s="51"/>
      <c r="WS49" s="51"/>
      <c r="WT49" s="51"/>
      <c r="WU49" s="51"/>
      <c r="WV49" s="51"/>
      <c r="WW49" s="51"/>
      <c r="WX49" s="51"/>
      <c r="WY49" s="51"/>
      <c r="WZ49" s="51"/>
      <c r="XA49" s="51"/>
      <c r="XB49" s="51"/>
      <c r="XC49" s="51"/>
      <c r="XD49" s="51"/>
      <c r="XE49" s="51"/>
      <c r="XF49" s="51"/>
      <c r="XG49" s="51"/>
      <c r="XH49" s="51"/>
      <c r="XI49" s="51"/>
      <c r="XJ49" s="51"/>
      <c r="XK49" s="51"/>
      <c r="XL49" s="51"/>
      <c r="XM49" s="51"/>
      <c r="XN49" s="51"/>
      <c r="XO49" s="51"/>
      <c r="XP49" s="51"/>
      <c r="XQ49" s="51"/>
      <c r="XR49" s="51"/>
      <c r="XS49" s="51"/>
      <c r="XT49" s="51"/>
      <c r="XU49" s="51"/>
      <c r="XV49" s="51"/>
      <c r="XW49" s="51"/>
      <c r="XX49" s="51"/>
      <c r="XY49" s="51"/>
      <c r="XZ49" s="51"/>
      <c r="YA49" s="51"/>
      <c r="YB49" s="51"/>
      <c r="YC49" s="51"/>
      <c r="YD49" s="51"/>
      <c r="YE49" s="51"/>
      <c r="YF49" s="51"/>
      <c r="YG49" s="51"/>
      <c r="YH49" s="51"/>
      <c r="YI49" s="51"/>
      <c r="YJ49" s="51"/>
      <c r="YK49" s="51"/>
      <c r="YL49" s="51"/>
      <c r="YM49" s="51"/>
      <c r="YN49" s="51"/>
      <c r="YO49" s="51"/>
      <c r="YP49" s="51"/>
      <c r="YQ49" s="51"/>
      <c r="YR49" s="51"/>
      <c r="YS49" s="51"/>
      <c r="YT49" s="51"/>
      <c r="YU49" s="51"/>
      <c r="YV49" s="51"/>
      <c r="YW49" s="51"/>
      <c r="YX49" s="51"/>
      <c r="YY49" s="51"/>
      <c r="YZ49" s="51"/>
      <c r="ZA49" s="51"/>
      <c r="ZB49" s="51"/>
      <c r="ZC49" s="51"/>
      <c r="ZD49" s="51"/>
      <c r="ZE49" s="51"/>
      <c r="ZF49" s="51"/>
      <c r="ZG49" s="51"/>
      <c r="ZH49" s="51"/>
      <c r="ZI49" s="51"/>
      <c r="ZJ49" s="51"/>
      <c r="ZK49" s="51"/>
      <c r="ZL49" s="51"/>
      <c r="ZM49" s="51"/>
      <c r="ZN49" s="51"/>
      <c r="ZO49" s="51"/>
      <c r="ZP49" s="51"/>
      <c r="ZQ49" s="51"/>
      <c r="ZR49" s="51"/>
      <c r="ZS49" s="51"/>
      <c r="ZT49" s="51"/>
      <c r="ZU49" s="51"/>
      <c r="ZV49" s="51"/>
      <c r="ZW49" s="51"/>
      <c r="ZX49" s="51"/>
      <c r="ZY49" s="51"/>
      <c r="ZZ49" s="51"/>
      <c r="AAA49" s="51"/>
      <c r="AAB49" s="51"/>
      <c r="AAC49" s="51"/>
      <c r="AAD49" s="51"/>
      <c r="AAE49" s="51"/>
      <c r="AAF49" s="51"/>
      <c r="AAG49" s="51"/>
      <c r="AAH49" s="51"/>
      <c r="AAI49" s="51"/>
      <c r="AAJ49" s="51"/>
      <c r="AAK49" s="51"/>
      <c r="AAL49" s="51"/>
      <c r="AAM49" s="51"/>
      <c r="AAN49" s="51"/>
      <c r="AAO49" s="51"/>
      <c r="AAP49" s="51"/>
      <c r="AAQ49" s="51"/>
      <c r="AAR49" s="51"/>
      <c r="AAS49" s="51"/>
      <c r="AAT49" s="51"/>
      <c r="AAU49" s="51"/>
      <c r="AAV49" s="51"/>
      <c r="AAW49" s="51"/>
      <c r="AAX49" s="51"/>
      <c r="AAY49" s="51"/>
      <c r="AAZ49" s="51"/>
      <c r="ABA49" s="51"/>
      <c r="ABB49" s="51"/>
      <c r="ABC49" s="51"/>
      <c r="ABD49" s="51"/>
      <c r="ABE49" s="51"/>
      <c r="ABF49" s="51"/>
      <c r="ABG49" s="51"/>
      <c r="ABH49" s="51"/>
      <c r="ABI49" s="51"/>
      <c r="ABJ49" s="51"/>
      <c r="ABK49" s="51"/>
      <c r="ABL49" s="51"/>
      <c r="ABM49" s="51"/>
      <c r="ABN49" s="51"/>
      <c r="ABO49" s="51"/>
      <c r="ABP49" s="51"/>
      <c r="ABQ49" s="51"/>
      <c r="ABR49" s="51"/>
      <c r="ABS49" s="51"/>
      <c r="ABT49" s="51"/>
      <c r="ABU49" s="51"/>
      <c r="ABV49" s="51"/>
      <c r="ABW49" s="51"/>
      <c r="ABX49" s="51"/>
      <c r="ABY49" s="51"/>
      <c r="ABZ49" s="51"/>
      <c r="ACA49" s="51"/>
      <c r="ACB49" s="51"/>
      <c r="ACC49" s="51"/>
      <c r="ACD49" s="51"/>
      <c r="ACE49" s="51"/>
      <c r="ACF49" s="51"/>
      <c r="ACG49" s="51"/>
      <c r="ACH49" s="51"/>
      <c r="ACI49" s="51"/>
      <c r="ACJ49" s="51"/>
      <c r="ACK49" s="51"/>
      <c r="ACL49" s="51"/>
      <c r="ACM49" s="51"/>
      <c r="ACN49" s="51"/>
      <c r="ACO49" s="51"/>
      <c r="ACP49" s="51"/>
      <c r="ACQ49" s="51"/>
      <c r="ACR49" s="51"/>
      <c r="ACS49" s="51"/>
      <c r="ACT49" s="51"/>
      <c r="ACU49" s="51"/>
      <c r="ACV49" s="51"/>
      <c r="ACW49" s="51"/>
      <c r="ACX49" s="51"/>
      <c r="ACY49" s="51"/>
      <c r="ACZ49" s="51"/>
      <c r="ADA49" s="51"/>
      <c r="ADB49" s="51"/>
      <c r="ADC49" s="51"/>
      <c r="ADD49" s="51"/>
      <c r="ADE49" s="51"/>
      <c r="ADF49" s="51"/>
      <c r="ADG49" s="51"/>
      <c r="ADH49" s="51"/>
      <c r="ADI49" s="51"/>
      <c r="ADJ49" s="51"/>
      <c r="ADK49" s="51"/>
      <c r="ADL49" s="51"/>
      <c r="ADM49" s="51"/>
      <c r="ADN49" s="51"/>
      <c r="ADO49" s="51"/>
      <c r="ADP49" s="51"/>
      <c r="ADQ49" s="51"/>
      <c r="ADR49" s="51"/>
      <c r="ADS49" s="51"/>
      <c r="ADT49" s="51"/>
      <c r="ADU49" s="51"/>
      <c r="ADV49" s="51"/>
      <c r="ADW49" s="51"/>
      <c r="ADX49" s="51"/>
      <c r="ADY49" s="51"/>
      <c r="ADZ49" s="51"/>
      <c r="AEA49" s="51"/>
      <c r="AEB49" s="51"/>
      <c r="AEC49" s="51"/>
      <c r="AED49" s="51"/>
      <c r="AEE49" s="51"/>
      <c r="AEF49" s="51"/>
      <c r="AEG49" s="51"/>
      <c r="AEH49" s="51"/>
      <c r="AEI49" s="51"/>
      <c r="AEJ49" s="51"/>
      <c r="AEK49" s="51"/>
      <c r="AEL49" s="51"/>
      <c r="AEM49" s="51"/>
      <c r="AEN49" s="51"/>
      <c r="AEO49" s="51"/>
      <c r="AEP49" s="51"/>
      <c r="AEQ49" s="51"/>
      <c r="AER49" s="51"/>
      <c r="AES49" s="51"/>
      <c r="AET49" s="51"/>
      <c r="AEU49" s="51"/>
      <c r="AEV49" s="51"/>
      <c r="AEW49" s="51"/>
      <c r="AEX49" s="51"/>
      <c r="AEY49" s="51"/>
      <c r="AEZ49" s="51"/>
      <c r="AFA49" s="51"/>
      <c r="AFB49" s="51"/>
      <c r="AFC49" s="51"/>
      <c r="AFD49" s="51"/>
      <c r="AFE49" s="51"/>
      <c r="AFF49" s="51"/>
      <c r="AFG49" s="51"/>
      <c r="AFH49" s="51"/>
      <c r="AFI49" s="51"/>
      <c r="AFJ49" s="51"/>
      <c r="AFK49" s="51"/>
      <c r="AFL49" s="51"/>
      <c r="AFM49" s="51"/>
      <c r="AFN49" s="51"/>
      <c r="AFO49" s="51"/>
      <c r="AFP49" s="51"/>
      <c r="AFQ49" s="51"/>
      <c r="AFR49" s="51"/>
      <c r="AFS49" s="51"/>
      <c r="AFT49" s="51"/>
      <c r="AFU49" s="51"/>
      <c r="AFV49" s="51"/>
      <c r="AFW49" s="51"/>
      <c r="AFX49" s="51"/>
      <c r="AFY49" s="51"/>
      <c r="AFZ49" s="51"/>
      <c r="AGA49" s="51"/>
      <c r="AGB49" s="51"/>
      <c r="AGC49" s="51"/>
      <c r="AGD49" s="51"/>
      <c r="AGE49" s="51"/>
      <c r="AGF49" s="51"/>
      <c r="AGG49" s="51"/>
      <c r="AGH49" s="51"/>
      <c r="AGI49" s="51"/>
      <c r="AGJ49" s="51"/>
      <c r="AGK49" s="51"/>
      <c r="AGL49" s="51"/>
      <c r="AGM49" s="51"/>
      <c r="AGN49" s="51"/>
      <c r="AGO49" s="51"/>
      <c r="AGP49" s="51"/>
      <c r="AGQ49" s="51"/>
      <c r="AGR49" s="51"/>
      <c r="AGS49" s="51"/>
      <c r="AGT49" s="51"/>
      <c r="AGU49" s="51"/>
      <c r="AGV49" s="51"/>
      <c r="AGW49" s="51"/>
      <c r="AGX49" s="51"/>
      <c r="AGY49" s="51"/>
      <c r="AGZ49" s="51"/>
      <c r="AHA49" s="51"/>
      <c r="AHB49" s="51"/>
      <c r="AHC49" s="51"/>
      <c r="AHD49" s="51"/>
      <c r="AHE49" s="51"/>
      <c r="AHF49" s="51"/>
      <c r="AHG49" s="51"/>
      <c r="AHH49" s="51"/>
      <c r="AHI49" s="51"/>
      <c r="AHJ49" s="51"/>
      <c r="AHK49" s="51"/>
      <c r="AHL49" s="51"/>
      <c r="AHM49" s="51"/>
      <c r="AHN49" s="51"/>
      <c r="AHO49" s="51"/>
      <c r="AHP49" s="51"/>
      <c r="AHQ49" s="51"/>
      <c r="AHR49" s="51"/>
      <c r="AHS49" s="51"/>
      <c r="AHT49" s="51"/>
      <c r="AHU49" s="51"/>
      <c r="AHV49" s="51"/>
      <c r="AHW49" s="51"/>
      <c r="AHX49" s="51"/>
      <c r="AHY49" s="51"/>
      <c r="AHZ49" s="51"/>
      <c r="AIA49" s="51"/>
      <c r="AIB49" s="51"/>
      <c r="AIC49" s="51"/>
      <c r="AID49" s="51"/>
      <c r="AIE49" s="51"/>
      <c r="AIF49" s="51"/>
      <c r="AIG49" s="51"/>
      <c r="AIH49" s="51"/>
      <c r="AII49" s="51"/>
      <c r="AIJ49" s="51"/>
      <c r="AIK49" s="51"/>
      <c r="AIL49" s="51"/>
      <c r="AIM49" s="51"/>
      <c r="AIN49" s="51"/>
      <c r="AIO49" s="51"/>
      <c r="AIP49" s="51"/>
      <c r="AIQ49" s="51"/>
      <c r="AIR49" s="51"/>
      <c r="AIS49" s="51"/>
      <c r="AIT49" s="51"/>
      <c r="AIU49" s="51"/>
      <c r="AIV49" s="51"/>
      <c r="AIW49" s="51"/>
      <c r="AIX49" s="51"/>
      <c r="AIY49" s="51"/>
      <c r="AIZ49" s="51"/>
      <c r="AJA49" s="51"/>
      <c r="AJB49" s="51"/>
      <c r="AJC49" s="51"/>
      <c r="AJD49" s="51"/>
      <c r="AJE49" s="51"/>
      <c r="AJF49" s="51"/>
      <c r="AJG49" s="51"/>
      <c r="AJH49" s="51"/>
      <c r="AJI49" s="51"/>
      <c r="AJJ49" s="51"/>
      <c r="AJK49" s="51"/>
      <c r="AJL49" s="51"/>
      <c r="AJM49" s="51"/>
      <c r="AJN49" s="51"/>
      <c r="AJO49" s="51"/>
      <c r="AJP49" s="51"/>
      <c r="AJQ49" s="51"/>
      <c r="AJR49" s="51"/>
      <c r="AJS49" s="51"/>
      <c r="AJT49" s="51"/>
      <c r="AJU49" s="51"/>
      <c r="AJV49" s="51"/>
      <c r="AJW49" s="51"/>
      <c r="AJX49" s="51"/>
      <c r="AJY49" s="51"/>
      <c r="AJZ49" s="51"/>
      <c r="AKA49" s="51"/>
      <c r="AKB49" s="51"/>
      <c r="AKC49" s="51"/>
      <c r="AKD49" s="51"/>
      <c r="AKE49" s="51"/>
      <c r="AKF49" s="51"/>
      <c r="AKG49" s="51"/>
      <c r="AKH49" s="51"/>
      <c r="AKI49" s="51"/>
      <c r="AKJ49" s="51"/>
      <c r="AKK49" s="51"/>
      <c r="AKL49" s="51"/>
      <c r="AKM49" s="51"/>
      <c r="AKN49" s="51"/>
      <c r="AKO49" s="51"/>
      <c r="AKP49" s="51"/>
      <c r="AKQ49" s="51"/>
      <c r="AKR49" s="51"/>
      <c r="AKS49" s="51"/>
      <c r="AKT49" s="51"/>
      <c r="AKU49" s="51"/>
      <c r="AKV49" s="51"/>
      <c r="AKW49" s="51"/>
      <c r="AKX49" s="51"/>
      <c r="AKY49" s="51"/>
      <c r="AKZ49" s="51"/>
      <c r="ALA49" s="51"/>
      <c r="ALB49" s="51"/>
      <c r="ALC49" s="51"/>
      <c r="ALD49" s="51"/>
      <c r="ALE49" s="51"/>
      <c r="ALF49" s="51"/>
      <c r="ALG49" s="51"/>
      <c r="ALH49" s="51"/>
      <c r="ALI49" s="51"/>
      <c r="ALJ49" s="51"/>
      <c r="ALK49" s="51"/>
      <c r="ALL49" s="51"/>
      <c r="ALM49" s="51"/>
      <c r="ALN49" s="51"/>
      <c r="ALO49" s="51"/>
      <c r="ALP49" s="51"/>
      <c r="ALQ49" s="51"/>
      <c r="ALR49" s="51"/>
      <c r="ALS49" s="51"/>
      <c r="ALT49" s="51"/>
      <c r="ALU49" s="51"/>
      <c r="ALV49" s="51"/>
      <c r="ALW49" s="51"/>
      <c r="ALX49" s="51"/>
      <c r="ALY49" s="51"/>
      <c r="ALZ49" s="51"/>
      <c r="AMA49" s="51"/>
      <c r="AMB49" s="51"/>
      <c r="AMC49" s="51"/>
      <c r="AMD49" s="51"/>
      <c r="AME49" s="51"/>
      <c r="AMF49" s="51"/>
      <c r="AMG49" s="51"/>
      <c r="AMH49" s="51"/>
      <c r="AMI49" s="51"/>
      <c r="AMJ49" s="51"/>
      <c r="AMK49" s="51"/>
    </row>
    <row r="50" spans="1:1025" s="13" customFormat="1" x14ac:dyDescent="0.3">
      <c r="A50" s="50">
        <v>2.15</v>
      </c>
      <c r="B50" s="44" t="s">
        <v>226</v>
      </c>
      <c r="C50" s="52" t="s">
        <v>227</v>
      </c>
      <c r="D50" s="118"/>
      <c r="E50" s="118" t="s">
        <v>33</v>
      </c>
      <c r="F50" s="118"/>
      <c r="G50" s="118"/>
      <c r="H50" s="138">
        <f>20000/3.3</f>
        <v>6060.606060606061</v>
      </c>
      <c r="I50" s="120">
        <v>1</v>
      </c>
      <c r="J50" s="121"/>
      <c r="K50" s="122">
        <v>1</v>
      </c>
      <c r="L50" s="44" t="s">
        <v>13</v>
      </c>
      <c r="M50" s="116">
        <v>43466</v>
      </c>
      <c r="N50" s="116">
        <v>43647</v>
      </c>
      <c r="O50" s="118"/>
      <c r="P50" s="118"/>
      <c r="Q50" s="118"/>
      <c r="R50" s="34"/>
      <c r="S50" s="34"/>
      <c r="T50" s="34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  <c r="JQ50" s="51"/>
      <c r="JR50" s="51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  <c r="KS50" s="51"/>
      <c r="KT50" s="51"/>
      <c r="KU50" s="51"/>
      <c r="KV50" s="51"/>
      <c r="KW50" s="51"/>
      <c r="KX50" s="51"/>
      <c r="KY50" s="51"/>
      <c r="KZ50" s="51"/>
      <c r="LA50" s="51"/>
      <c r="LB50" s="51"/>
      <c r="LC50" s="51"/>
      <c r="LD50" s="51"/>
      <c r="LE50" s="51"/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  <c r="LS50" s="51"/>
      <c r="LT50" s="51"/>
      <c r="LU50" s="51"/>
      <c r="LV50" s="51"/>
      <c r="LW50" s="51"/>
      <c r="LX50" s="51"/>
      <c r="LY50" s="51"/>
      <c r="LZ50" s="51"/>
      <c r="MA50" s="51"/>
      <c r="MB50" s="51"/>
      <c r="MC50" s="51"/>
      <c r="MD50" s="51"/>
      <c r="ME50" s="51"/>
      <c r="MF50" s="51"/>
      <c r="MG50" s="51"/>
      <c r="MH50" s="51"/>
      <c r="MI50" s="51"/>
      <c r="MJ50" s="51"/>
      <c r="MK50" s="51"/>
      <c r="ML50" s="51"/>
      <c r="MM50" s="51"/>
      <c r="MN50" s="51"/>
      <c r="MO50" s="51"/>
      <c r="MP50" s="51"/>
      <c r="MQ50" s="51"/>
      <c r="MR50" s="51"/>
      <c r="MS50" s="51"/>
      <c r="MT50" s="51"/>
      <c r="MU50" s="51"/>
      <c r="MV50" s="51"/>
      <c r="MW50" s="51"/>
      <c r="MX50" s="51"/>
      <c r="MY50" s="51"/>
      <c r="MZ50" s="51"/>
      <c r="NA50" s="51"/>
      <c r="NB50" s="51"/>
      <c r="NC50" s="51"/>
      <c r="ND50" s="51"/>
      <c r="NE50" s="51"/>
      <c r="NF50" s="51"/>
      <c r="NG50" s="51"/>
      <c r="NH50" s="51"/>
      <c r="NI50" s="51"/>
      <c r="NJ50" s="51"/>
      <c r="NK50" s="51"/>
      <c r="NL50" s="51"/>
      <c r="NM50" s="51"/>
      <c r="NN50" s="51"/>
      <c r="NO50" s="51"/>
      <c r="NP50" s="51"/>
      <c r="NQ50" s="51"/>
      <c r="NR50" s="51"/>
      <c r="NS50" s="51"/>
      <c r="NT50" s="51"/>
      <c r="NU50" s="51"/>
      <c r="NV50" s="51"/>
      <c r="NW50" s="51"/>
      <c r="NX50" s="51"/>
      <c r="NY50" s="51"/>
      <c r="NZ50" s="51"/>
      <c r="OA50" s="51"/>
      <c r="OB50" s="51"/>
      <c r="OC50" s="51"/>
      <c r="OD50" s="51"/>
      <c r="OE50" s="51"/>
      <c r="OF50" s="51"/>
      <c r="OG50" s="51"/>
      <c r="OH50" s="51"/>
      <c r="OI50" s="51"/>
      <c r="OJ50" s="51"/>
      <c r="OK50" s="51"/>
      <c r="OL50" s="51"/>
      <c r="OM50" s="51"/>
      <c r="ON50" s="51"/>
      <c r="OO50" s="51"/>
      <c r="OP50" s="51"/>
      <c r="OQ50" s="51"/>
      <c r="OR50" s="51"/>
      <c r="OS50" s="51"/>
      <c r="OT50" s="51"/>
      <c r="OU50" s="51"/>
      <c r="OV50" s="51"/>
      <c r="OW50" s="51"/>
      <c r="OX50" s="51"/>
      <c r="OY50" s="51"/>
      <c r="OZ50" s="51"/>
      <c r="PA50" s="51"/>
      <c r="PB50" s="51"/>
      <c r="PC50" s="51"/>
      <c r="PD50" s="51"/>
      <c r="PE50" s="51"/>
      <c r="PF50" s="51"/>
      <c r="PG50" s="51"/>
      <c r="PH50" s="51"/>
      <c r="PI50" s="51"/>
      <c r="PJ50" s="51"/>
      <c r="PK50" s="51"/>
      <c r="PL50" s="51"/>
      <c r="PM50" s="51"/>
      <c r="PN50" s="51"/>
      <c r="PO50" s="51"/>
      <c r="PP50" s="51"/>
      <c r="PQ50" s="51"/>
      <c r="PR50" s="51"/>
      <c r="PS50" s="51"/>
      <c r="PT50" s="51"/>
      <c r="PU50" s="51"/>
      <c r="PV50" s="51"/>
      <c r="PW50" s="51"/>
      <c r="PX50" s="51"/>
      <c r="PY50" s="51"/>
      <c r="PZ50" s="51"/>
      <c r="QA50" s="51"/>
      <c r="QB50" s="51"/>
      <c r="QC50" s="51"/>
      <c r="QD50" s="51"/>
      <c r="QE50" s="51"/>
      <c r="QF50" s="51"/>
      <c r="QG50" s="51"/>
      <c r="QH50" s="51"/>
      <c r="QI50" s="51"/>
      <c r="QJ50" s="51"/>
      <c r="QK50" s="51"/>
      <c r="QL50" s="51"/>
      <c r="QM50" s="51"/>
      <c r="QN50" s="51"/>
      <c r="QO50" s="51"/>
      <c r="QP50" s="51"/>
      <c r="QQ50" s="51"/>
      <c r="QR50" s="51"/>
      <c r="QS50" s="51"/>
      <c r="QT50" s="51"/>
      <c r="QU50" s="51"/>
      <c r="QV50" s="51"/>
      <c r="QW50" s="51"/>
      <c r="QX50" s="51"/>
      <c r="QY50" s="51"/>
      <c r="QZ50" s="51"/>
      <c r="RA50" s="51"/>
      <c r="RB50" s="51"/>
      <c r="RC50" s="51"/>
      <c r="RD50" s="51"/>
      <c r="RE50" s="51"/>
      <c r="RF50" s="51"/>
      <c r="RG50" s="51"/>
      <c r="RH50" s="51"/>
      <c r="RI50" s="51"/>
      <c r="RJ50" s="51"/>
      <c r="RK50" s="51"/>
      <c r="RL50" s="51"/>
      <c r="RM50" s="51"/>
      <c r="RN50" s="51"/>
      <c r="RO50" s="51"/>
      <c r="RP50" s="51"/>
      <c r="RQ50" s="51"/>
      <c r="RR50" s="51"/>
      <c r="RS50" s="51"/>
      <c r="RT50" s="51"/>
      <c r="RU50" s="51"/>
      <c r="RV50" s="51"/>
      <c r="RW50" s="51"/>
      <c r="RX50" s="51"/>
      <c r="RY50" s="51"/>
      <c r="RZ50" s="51"/>
      <c r="SA50" s="51"/>
      <c r="SB50" s="51"/>
      <c r="SC50" s="51"/>
      <c r="SD50" s="51"/>
      <c r="SE50" s="51"/>
      <c r="SF50" s="51"/>
      <c r="SG50" s="51"/>
      <c r="SH50" s="51"/>
      <c r="SI50" s="51"/>
      <c r="SJ50" s="51"/>
      <c r="SK50" s="51"/>
      <c r="SL50" s="51"/>
      <c r="SM50" s="51"/>
      <c r="SN50" s="51"/>
      <c r="SO50" s="51"/>
      <c r="SP50" s="51"/>
      <c r="SQ50" s="51"/>
      <c r="SR50" s="51"/>
      <c r="SS50" s="51"/>
      <c r="ST50" s="51"/>
      <c r="SU50" s="51"/>
      <c r="SV50" s="51"/>
      <c r="SW50" s="51"/>
      <c r="SX50" s="51"/>
      <c r="SY50" s="51"/>
      <c r="SZ50" s="51"/>
      <c r="TA50" s="51"/>
      <c r="TB50" s="51"/>
      <c r="TC50" s="51"/>
      <c r="TD50" s="51"/>
      <c r="TE50" s="51"/>
      <c r="TF50" s="51"/>
      <c r="TG50" s="51"/>
      <c r="TH50" s="51"/>
      <c r="TI50" s="51"/>
      <c r="TJ50" s="51"/>
      <c r="TK50" s="51"/>
      <c r="TL50" s="51"/>
      <c r="TM50" s="51"/>
      <c r="TN50" s="51"/>
      <c r="TO50" s="51"/>
      <c r="TP50" s="51"/>
      <c r="TQ50" s="51"/>
      <c r="TR50" s="51"/>
      <c r="TS50" s="51"/>
      <c r="TT50" s="51"/>
      <c r="TU50" s="51"/>
      <c r="TV50" s="51"/>
      <c r="TW50" s="51"/>
      <c r="TX50" s="51"/>
      <c r="TY50" s="51"/>
      <c r="TZ50" s="51"/>
      <c r="UA50" s="51"/>
      <c r="UB50" s="51"/>
      <c r="UC50" s="51"/>
      <c r="UD50" s="51"/>
      <c r="UE50" s="51"/>
      <c r="UF50" s="51"/>
      <c r="UG50" s="51"/>
      <c r="UH50" s="51"/>
      <c r="UI50" s="51"/>
      <c r="UJ50" s="51"/>
      <c r="UK50" s="51"/>
      <c r="UL50" s="51"/>
      <c r="UM50" s="51"/>
      <c r="UN50" s="51"/>
      <c r="UO50" s="51"/>
      <c r="UP50" s="51"/>
      <c r="UQ50" s="51"/>
      <c r="UR50" s="51"/>
      <c r="US50" s="51"/>
      <c r="UT50" s="51"/>
      <c r="UU50" s="51"/>
      <c r="UV50" s="51"/>
      <c r="UW50" s="51"/>
      <c r="UX50" s="51"/>
      <c r="UY50" s="51"/>
      <c r="UZ50" s="51"/>
      <c r="VA50" s="51"/>
      <c r="VB50" s="51"/>
      <c r="VC50" s="51"/>
      <c r="VD50" s="51"/>
      <c r="VE50" s="51"/>
      <c r="VF50" s="51"/>
      <c r="VG50" s="51"/>
      <c r="VH50" s="51"/>
      <c r="VI50" s="51"/>
      <c r="VJ50" s="51"/>
      <c r="VK50" s="51"/>
      <c r="VL50" s="51"/>
      <c r="VM50" s="51"/>
      <c r="VN50" s="51"/>
      <c r="VO50" s="51"/>
      <c r="VP50" s="51"/>
      <c r="VQ50" s="51"/>
      <c r="VR50" s="51"/>
      <c r="VS50" s="51"/>
      <c r="VT50" s="51"/>
      <c r="VU50" s="51"/>
      <c r="VV50" s="51"/>
      <c r="VW50" s="51"/>
      <c r="VX50" s="51"/>
      <c r="VY50" s="51"/>
      <c r="VZ50" s="51"/>
      <c r="WA50" s="51"/>
      <c r="WB50" s="51"/>
      <c r="WC50" s="51"/>
      <c r="WD50" s="51"/>
      <c r="WE50" s="51"/>
      <c r="WF50" s="51"/>
      <c r="WG50" s="51"/>
      <c r="WH50" s="51"/>
      <c r="WI50" s="51"/>
      <c r="WJ50" s="51"/>
      <c r="WK50" s="51"/>
      <c r="WL50" s="51"/>
      <c r="WM50" s="51"/>
      <c r="WN50" s="51"/>
      <c r="WO50" s="51"/>
      <c r="WP50" s="51"/>
      <c r="WQ50" s="51"/>
      <c r="WR50" s="51"/>
      <c r="WS50" s="51"/>
      <c r="WT50" s="51"/>
      <c r="WU50" s="51"/>
      <c r="WV50" s="51"/>
      <c r="WW50" s="51"/>
      <c r="WX50" s="51"/>
      <c r="WY50" s="51"/>
      <c r="WZ50" s="51"/>
      <c r="XA50" s="51"/>
      <c r="XB50" s="51"/>
      <c r="XC50" s="51"/>
      <c r="XD50" s="51"/>
      <c r="XE50" s="51"/>
      <c r="XF50" s="51"/>
      <c r="XG50" s="51"/>
      <c r="XH50" s="51"/>
      <c r="XI50" s="51"/>
      <c r="XJ50" s="51"/>
      <c r="XK50" s="51"/>
      <c r="XL50" s="51"/>
      <c r="XM50" s="51"/>
      <c r="XN50" s="51"/>
      <c r="XO50" s="51"/>
      <c r="XP50" s="51"/>
      <c r="XQ50" s="51"/>
      <c r="XR50" s="51"/>
      <c r="XS50" s="51"/>
      <c r="XT50" s="51"/>
      <c r="XU50" s="51"/>
      <c r="XV50" s="51"/>
      <c r="XW50" s="51"/>
      <c r="XX50" s="51"/>
      <c r="XY50" s="51"/>
      <c r="XZ50" s="51"/>
      <c r="YA50" s="51"/>
      <c r="YB50" s="51"/>
      <c r="YC50" s="51"/>
      <c r="YD50" s="51"/>
      <c r="YE50" s="51"/>
      <c r="YF50" s="51"/>
      <c r="YG50" s="51"/>
      <c r="YH50" s="51"/>
      <c r="YI50" s="51"/>
      <c r="YJ50" s="51"/>
      <c r="YK50" s="51"/>
      <c r="YL50" s="51"/>
      <c r="YM50" s="51"/>
      <c r="YN50" s="51"/>
      <c r="YO50" s="51"/>
      <c r="YP50" s="51"/>
      <c r="YQ50" s="51"/>
      <c r="YR50" s="51"/>
      <c r="YS50" s="51"/>
      <c r="YT50" s="51"/>
      <c r="YU50" s="51"/>
      <c r="YV50" s="51"/>
      <c r="YW50" s="51"/>
      <c r="YX50" s="51"/>
      <c r="YY50" s="51"/>
      <c r="YZ50" s="51"/>
      <c r="ZA50" s="51"/>
      <c r="ZB50" s="51"/>
      <c r="ZC50" s="51"/>
      <c r="ZD50" s="51"/>
      <c r="ZE50" s="51"/>
      <c r="ZF50" s="51"/>
      <c r="ZG50" s="51"/>
      <c r="ZH50" s="51"/>
      <c r="ZI50" s="51"/>
      <c r="ZJ50" s="51"/>
      <c r="ZK50" s="51"/>
      <c r="ZL50" s="51"/>
      <c r="ZM50" s="51"/>
      <c r="ZN50" s="51"/>
      <c r="ZO50" s="51"/>
      <c r="ZP50" s="51"/>
      <c r="ZQ50" s="51"/>
      <c r="ZR50" s="51"/>
      <c r="ZS50" s="51"/>
      <c r="ZT50" s="51"/>
      <c r="ZU50" s="51"/>
      <c r="ZV50" s="51"/>
      <c r="ZW50" s="51"/>
      <c r="ZX50" s="51"/>
      <c r="ZY50" s="51"/>
      <c r="ZZ50" s="51"/>
      <c r="AAA50" s="51"/>
      <c r="AAB50" s="51"/>
      <c r="AAC50" s="51"/>
      <c r="AAD50" s="51"/>
      <c r="AAE50" s="51"/>
      <c r="AAF50" s="51"/>
      <c r="AAG50" s="51"/>
      <c r="AAH50" s="51"/>
      <c r="AAI50" s="51"/>
      <c r="AAJ50" s="51"/>
      <c r="AAK50" s="51"/>
      <c r="AAL50" s="51"/>
      <c r="AAM50" s="51"/>
      <c r="AAN50" s="51"/>
      <c r="AAO50" s="51"/>
      <c r="AAP50" s="51"/>
      <c r="AAQ50" s="51"/>
      <c r="AAR50" s="51"/>
      <c r="AAS50" s="51"/>
      <c r="AAT50" s="51"/>
      <c r="AAU50" s="51"/>
      <c r="AAV50" s="51"/>
      <c r="AAW50" s="51"/>
      <c r="AAX50" s="51"/>
      <c r="AAY50" s="51"/>
      <c r="AAZ50" s="51"/>
      <c r="ABA50" s="51"/>
      <c r="ABB50" s="51"/>
      <c r="ABC50" s="51"/>
      <c r="ABD50" s="51"/>
      <c r="ABE50" s="51"/>
      <c r="ABF50" s="51"/>
      <c r="ABG50" s="51"/>
      <c r="ABH50" s="51"/>
      <c r="ABI50" s="51"/>
      <c r="ABJ50" s="51"/>
      <c r="ABK50" s="51"/>
      <c r="ABL50" s="51"/>
      <c r="ABM50" s="51"/>
      <c r="ABN50" s="51"/>
      <c r="ABO50" s="51"/>
      <c r="ABP50" s="51"/>
      <c r="ABQ50" s="51"/>
      <c r="ABR50" s="51"/>
      <c r="ABS50" s="51"/>
      <c r="ABT50" s="51"/>
      <c r="ABU50" s="51"/>
      <c r="ABV50" s="51"/>
      <c r="ABW50" s="51"/>
      <c r="ABX50" s="51"/>
      <c r="ABY50" s="51"/>
      <c r="ABZ50" s="51"/>
      <c r="ACA50" s="51"/>
      <c r="ACB50" s="51"/>
      <c r="ACC50" s="51"/>
      <c r="ACD50" s="51"/>
      <c r="ACE50" s="51"/>
      <c r="ACF50" s="51"/>
      <c r="ACG50" s="51"/>
      <c r="ACH50" s="51"/>
      <c r="ACI50" s="51"/>
      <c r="ACJ50" s="51"/>
      <c r="ACK50" s="51"/>
      <c r="ACL50" s="51"/>
      <c r="ACM50" s="51"/>
      <c r="ACN50" s="51"/>
      <c r="ACO50" s="51"/>
      <c r="ACP50" s="51"/>
      <c r="ACQ50" s="51"/>
      <c r="ACR50" s="51"/>
      <c r="ACS50" s="51"/>
      <c r="ACT50" s="51"/>
      <c r="ACU50" s="51"/>
      <c r="ACV50" s="51"/>
      <c r="ACW50" s="51"/>
      <c r="ACX50" s="51"/>
      <c r="ACY50" s="51"/>
      <c r="ACZ50" s="51"/>
      <c r="ADA50" s="51"/>
      <c r="ADB50" s="51"/>
      <c r="ADC50" s="51"/>
      <c r="ADD50" s="51"/>
      <c r="ADE50" s="51"/>
      <c r="ADF50" s="51"/>
      <c r="ADG50" s="51"/>
      <c r="ADH50" s="51"/>
      <c r="ADI50" s="51"/>
      <c r="ADJ50" s="51"/>
      <c r="ADK50" s="51"/>
      <c r="ADL50" s="51"/>
      <c r="ADM50" s="51"/>
      <c r="ADN50" s="51"/>
      <c r="ADO50" s="51"/>
      <c r="ADP50" s="51"/>
      <c r="ADQ50" s="51"/>
      <c r="ADR50" s="51"/>
      <c r="ADS50" s="51"/>
      <c r="ADT50" s="51"/>
      <c r="ADU50" s="51"/>
      <c r="ADV50" s="51"/>
      <c r="ADW50" s="51"/>
      <c r="ADX50" s="51"/>
      <c r="ADY50" s="51"/>
      <c r="ADZ50" s="51"/>
      <c r="AEA50" s="51"/>
      <c r="AEB50" s="51"/>
      <c r="AEC50" s="51"/>
      <c r="AED50" s="51"/>
      <c r="AEE50" s="51"/>
      <c r="AEF50" s="51"/>
      <c r="AEG50" s="51"/>
      <c r="AEH50" s="51"/>
      <c r="AEI50" s="51"/>
      <c r="AEJ50" s="51"/>
      <c r="AEK50" s="51"/>
      <c r="AEL50" s="51"/>
      <c r="AEM50" s="51"/>
      <c r="AEN50" s="51"/>
      <c r="AEO50" s="51"/>
      <c r="AEP50" s="51"/>
      <c r="AEQ50" s="51"/>
      <c r="AER50" s="51"/>
      <c r="AES50" s="51"/>
      <c r="AET50" s="51"/>
      <c r="AEU50" s="51"/>
      <c r="AEV50" s="51"/>
      <c r="AEW50" s="51"/>
      <c r="AEX50" s="51"/>
      <c r="AEY50" s="51"/>
      <c r="AEZ50" s="51"/>
      <c r="AFA50" s="51"/>
      <c r="AFB50" s="51"/>
      <c r="AFC50" s="51"/>
      <c r="AFD50" s="51"/>
      <c r="AFE50" s="51"/>
      <c r="AFF50" s="51"/>
      <c r="AFG50" s="51"/>
      <c r="AFH50" s="51"/>
      <c r="AFI50" s="51"/>
      <c r="AFJ50" s="51"/>
      <c r="AFK50" s="51"/>
      <c r="AFL50" s="51"/>
      <c r="AFM50" s="51"/>
      <c r="AFN50" s="51"/>
      <c r="AFO50" s="51"/>
      <c r="AFP50" s="51"/>
      <c r="AFQ50" s="51"/>
      <c r="AFR50" s="51"/>
      <c r="AFS50" s="51"/>
      <c r="AFT50" s="51"/>
      <c r="AFU50" s="51"/>
      <c r="AFV50" s="51"/>
      <c r="AFW50" s="51"/>
      <c r="AFX50" s="51"/>
      <c r="AFY50" s="51"/>
      <c r="AFZ50" s="51"/>
      <c r="AGA50" s="51"/>
      <c r="AGB50" s="51"/>
      <c r="AGC50" s="51"/>
      <c r="AGD50" s="51"/>
      <c r="AGE50" s="51"/>
      <c r="AGF50" s="51"/>
      <c r="AGG50" s="51"/>
      <c r="AGH50" s="51"/>
      <c r="AGI50" s="51"/>
      <c r="AGJ50" s="51"/>
      <c r="AGK50" s="51"/>
      <c r="AGL50" s="51"/>
      <c r="AGM50" s="51"/>
      <c r="AGN50" s="51"/>
      <c r="AGO50" s="51"/>
      <c r="AGP50" s="51"/>
      <c r="AGQ50" s="51"/>
      <c r="AGR50" s="51"/>
      <c r="AGS50" s="51"/>
      <c r="AGT50" s="51"/>
      <c r="AGU50" s="51"/>
      <c r="AGV50" s="51"/>
      <c r="AGW50" s="51"/>
      <c r="AGX50" s="51"/>
      <c r="AGY50" s="51"/>
      <c r="AGZ50" s="51"/>
      <c r="AHA50" s="51"/>
      <c r="AHB50" s="51"/>
      <c r="AHC50" s="51"/>
      <c r="AHD50" s="51"/>
      <c r="AHE50" s="51"/>
      <c r="AHF50" s="51"/>
      <c r="AHG50" s="51"/>
      <c r="AHH50" s="51"/>
      <c r="AHI50" s="51"/>
      <c r="AHJ50" s="51"/>
      <c r="AHK50" s="51"/>
      <c r="AHL50" s="51"/>
      <c r="AHM50" s="51"/>
      <c r="AHN50" s="51"/>
      <c r="AHO50" s="51"/>
      <c r="AHP50" s="51"/>
      <c r="AHQ50" s="51"/>
      <c r="AHR50" s="51"/>
      <c r="AHS50" s="51"/>
      <c r="AHT50" s="51"/>
      <c r="AHU50" s="51"/>
      <c r="AHV50" s="51"/>
      <c r="AHW50" s="51"/>
      <c r="AHX50" s="51"/>
      <c r="AHY50" s="51"/>
      <c r="AHZ50" s="51"/>
      <c r="AIA50" s="51"/>
      <c r="AIB50" s="51"/>
      <c r="AIC50" s="51"/>
      <c r="AID50" s="51"/>
      <c r="AIE50" s="51"/>
      <c r="AIF50" s="51"/>
      <c r="AIG50" s="51"/>
      <c r="AIH50" s="51"/>
      <c r="AII50" s="51"/>
      <c r="AIJ50" s="51"/>
      <c r="AIK50" s="51"/>
      <c r="AIL50" s="51"/>
      <c r="AIM50" s="51"/>
      <c r="AIN50" s="51"/>
      <c r="AIO50" s="51"/>
      <c r="AIP50" s="51"/>
      <c r="AIQ50" s="51"/>
      <c r="AIR50" s="51"/>
      <c r="AIS50" s="51"/>
      <c r="AIT50" s="51"/>
      <c r="AIU50" s="51"/>
      <c r="AIV50" s="51"/>
      <c r="AIW50" s="51"/>
      <c r="AIX50" s="51"/>
      <c r="AIY50" s="51"/>
      <c r="AIZ50" s="51"/>
      <c r="AJA50" s="51"/>
      <c r="AJB50" s="51"/>
      <c r="AJC50" s="51"/>
      <c r="AJD50" s="51"/>
      <c r="AJE50" s="51"/>
      <c r="AJF50" s="51"/>
      <c r="AJG50" s="51"/>
      <c r="AJH50" s="51"/>
      <c r="AJI50" s="51"/>
      <c r="AJJ50" s="51"/>
      <c r="AJK50" s="51"/>
      <c r="AJL50" s="51"/>
      <c r="AJM50" s="51"/>
      <c r="AJN50" s="51"/>
      <c r="AJO50" s="51"/>
      <c r="AJP50" s="51"/>
      <c r="AJQ50" s="51"/>
      <c r="AJR50" s="51"/>
      <c r="AJS50" s="51"/>
      <c r="AJT50" s="51"/>
      <c r="AJU50" s="51"/>
      <c r="AJV50" s="51"/>
      <c r="AJW50" s="51"/>
      <c r="AJX50" s="51"/>
      <c r="AJY50" s="51"/>
      <c r="AJZ50" s="51"/>
      <c r="AKA50" s="51"/>
      <c r="AKB50" s="51"/>
      <c r="AKC50" s="51"/>
      <c r="AKD50" s="51"/>
      <c r="AKE50" s="51"/>
      <c r="AKF50" s="51"/>
      <c r="AKG50" s="51"/>
      <c r="AKH50" s="51"/>
      <c r="AKI50" s="51"/>
      <c r="AKJ50" s="51"/>
      <c r="AKK50" s="51"/>
      <c r="AKL50" s="51"/>
      <c r="AKM50" s="51"/>
      <c r="AKN50" s="51"/>
      <c r="AKO50" s="51"/>
      <c r="AKP50" s="51"/>
      <c r="AKQ50" s="51"/>
      <c r="AKR50" s="51"/>
      <c r="AKS50" s="51"/>
      <c r="AKT50" s="51"/>
      <c r="AKU50" s="51"/>
      <c r="AKV50" s="51"/>
      <c r="AKW50" s="51"/>
      <c r="AKX50" s="51"/>
      <c r="AKY50" s="51"/>
      <c r="AKZ50" s="51"/>
      <c r="ALA50" s="51"/>
      <c r="ALB50" s="51"/>
      <c r="ALC50" s="51"/>
      <c r="ALD50" s="51"/>
      <c r="ALE50" s="51"/>
      <c r="ALF50" s="51"/>
      <c r="ALG50" s="51"/>
      <c r="ALH50" s="51"/>
      <c r="ALI50" s="51"/>
      <c r="ALJ50" s="51"/>
      <c r="ALK50" s="51"/>
      <c r="ALL50" s="51"/>
      <c r="ALM50" s="51"/>
      <c r="ALN50" s="51"/>
      <c r="ALO50" s="51"/>
      <c r="ALP50" s="51"/>
      <c r="ALQ50" s="51"/>
      <c r="ALR50" s="51"/>
      <c r="ALS50" s="51"/>
      <c r="ALT50" s="51"/>
      <c r="ALU50" s="51"/>
      <c r="ALV50" s="51"/>
      <c r="ALW50" s="51"/>
      <c r="ALX50" s="51"/>
      <c r="ALY50" s="51"/>
      <c r="ALZ50" s="51"/>
      <c r="AMA50" s="51"/>
      <c r="AMB50" s="51"/>
      <c r="AMC50" s="51"/>
      <c r="AMD50" s="51"/>
      <c r="AME50" s="51"/>
      <c r="AMF50" s="51"/>
      <c r="AMG50" s="51"/>
      <c r="AMH50" s="51"/>
      <c r="AMI50" s="51"/>
      <c r="AMJ50" s="51"/>
      <c r="AMK50" s="51"/>
    </row>
    <row r="51" spans="1:1025" s="13" customFormat="1" ht="46.8" x14ac:dyDescent="0.3">
      <c r="A51" s="50">
        <v>2.16</v>
      </c>
      <c r="B51" s="44" t="s">
        <v>226</v>
      </c>
      <c r="C51" s="44" t="s">
        <v>201</v>
      </c>
      <c r="D51" s="44"/>
      <c r="E51" s="44" t="s">
        <v>33</v>
      </c>
      <c r="F51" s="44"/>
      <c r="G51" s="44"/>
      <c r="H51" s="136">
        <f>(600000+110000+180000)/3.3</f>
        <v>269696.96969696973</v>
      </c>
      <c r="I51" s="57">
        <v>1</v>
      </c>
      <c r="J51" s="49"/>
      <c r="K51" s="115">
        <v>1</v>
      </c>
      <c r="L51" s="44" t="s">
        <v>13</v>
      </c>
      <c r="M51" s="116">
        <v>43466</v>
      </c>
      <c r="N51" s="116">
        <v>43647</v>
      </c>
      <c r="O51" s="44"/>
      <c r="P51" s="44"/>
      <c r="Q51" s="44"/>
      <c r="R51" s="34"/>
      <c r="S51" s="34"/>
      <c r="T51" s="34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  <c r="JQ51" s="51"/>
      <c r="JR51" s="51"/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  <c r="KS51" s="51"/>
      <c r="KT51" s="51"/>
      <c r="KU51" s="51"/>
      <c r="KV51" s="51"/>
      <c r="KW51" s="51"/>
      <c r="KX51" s="51"/>
      <c r="KY51" s="51"/>
      <c r="KZ51" s="51"/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/>
      <c r="LR51" s="51"/>
      <c r="LS51" s="51"/>
      <c r="LT51" s="51"/>
      <c r="LU51" s="51"/>
      <c r="LV51" s="51"/>
      <c r="LW51" s="51"/>
      <c r="LX51" s="51"/>
      <c r="LY51" s="51"/>
      <c r="LZ51" s="51"/>
      <c r="MA51" s="51"/>
      <c r="MB51" s="51"/>
      <c r="MC51" s="51"/>
      <c r="MD51" s="51"/>
      <c r="ME51" s="51"/>
      <c r="MF51" s="51"/>
      <c r="MG51" s="51"/>
      <c r="MH51" s="51"/>
      <c r="MI51" s="51"/>
      <c r="MJ51" s="51"/>
      <c r="MK51" s="51"/>
      <c r="ML51" s="51"/>
      <c r="MM51" s="51"/>
      <c r="MN51" s="51"/>
      <c r="MO51" s="51"/>
      <c r="MP51" s="51"/>
      <c r="MQ51" s="51"/>
      <c r="MR51" s="51"/>
      <c r="MS51" s="51"/>
      <c r="MT51" s="51"/>
      <c r="MU51" s="51"/>
      <c r="MV51" s="51"/>
      <c r="MW51" s="51"/>
      <c r="MX51" s="51"/>
      <c r="MY51" s="51"/>
      <c r="MZ51" s="51"/>
      <c r="NA51" s="51"/>
      <c r="NB51" s="51"/>
      <c r="NC51" s="51"/>
      <c r="ND51" s="51"/>
      <c r="NE51" s="51"/>
      <c r="NF51" s="51"/>
      <c r="NG51" s="51"/>
      <c r="NH51" s="51"/>
      <c r="NI51" s="51"/>
      <c r="NJ51" s="51"/>
      <c r="NK51" s="51"/>
      <c r="NL51" s="51"/>
      <c r="NM51" s="51"/>
      <c r="NN51" s="51"/>
      <c r="NO51" s="51"/>
      <c r="NP51" s="51"/>
      <c r="NQ51" s="51"/>
      <c r="NR51" s="51"/>
      <c r="NS51" s="51"/>
      <c r="NT51" s="51"/>
      <c r="NU51" s="51"/>
      <c r="NV51" s="51"/>
      <c r="NW51" s="51"/>
      <c r="NX51" s="51"/>
      <c r="NY51" s="51"/>
      <c r="NZ51" s="51"/>
      <c r="OA51" s="51"/>
      <c r="OB51" s="51"/>
      <c r="OC51" s="51"/>
      <c r="OD51" s="51"/>
      <c r="OE51" s="51"/>
      <c r="OF51" s="51"/>
      <c r="OG51" s="51"/>
      <c r="OH51" s="51"/>
      <c r="OI51" s="51"/>
      <c r="OJ51" s="51"/>
      <c r="OK51" s="51"/>
      <c r="OL51" s="51"/>
      <c r="OM51" s="51"/>
      <c r="ON51" s="51"/>
      <c r="OO51" s="51"/>
      <c r="OP51" s="51"/>
      <c r="OQ51" s="51"/>
      <c r="OR51" s="51"/>
      <c r="OS51" s="51"/>
      <c r="OT51" s="51"/>
      <c r="OU51" s="51"/>
      <c r="OV51" s="51"/>
      <c r="OW51" s="51"/>
      <c r="OX51" s="51"/>
      <c r="OY51" s="51"/>
      <c r="OZ51" s="51"/>
      <c r="PA51" s="51"/>
      <c r="PB51" s="51"/>
      <c r="PC51" s="51"/>
      <c r="PD51" s="51"/>
      <c r="PE51" s="51"/>
      <c r="PF51" s="51"/>
      <c r="PG51" s="51"/>
      <c r="PH51" s="51"/>
      <c r="PI51" s="51"/>
      <c r="PJ51" s="51"/>
      <c r="PK51" s="51"/>
      <c r="PL51" s="51"/>
      <c r="PM51" s="51"/>
      <c r="PN51" s="51"/>
      <c r="PO51" s="51"/>
      <c r="PP51" s="51"/>
      <c r="PQ51" s="51"/>
      <c r="PR51" s="51"/>
      <c r="PS51" s="51"/>
      <c r="PT51" s="51"/>
      <c r="PU51" s="51"/>
      <c r="PV51" s="51"/>
      <c r="PW51" s="51"/>
      <c r="PX51" s="51"/>
      <c r="PY51" s="51"/>
      <c r="PZ51" s="51"/>
      <c r="QA51" s="51"/>
      <c r="QB51" s="51"/>
      <c r="QC51" s="51"/>
      <c r="QD51" s="51"/>
      <c r="QE51" s="51"/>
      <c r="QF51" s="51"/>
      <c r="QG51" s="51"/>
      <c r="QH51" s="51"/>
      <c r="QI51" s="51"/>
      <c r="QJ51" s="51"/>
      <c r="QK51" s="51"/>
      <c r="QL51" s="51"/>
      <c r="QM51" s="51"/>
      <c r="QN51" s="51"/>
      <c r="QO51" s="51"/>
      <c r="QP51" s="51"/>
      <c r="QQ51" s="51"/>
      <c r="QR51" s="51"/>
      <c r="QS51" s="51"/>
      <c r="QT51" s="51"/>
      <c r="QU51" s="51"/>
      <c r="QV51" s="51"/>
      <c r="QW51" s="51"/>
      <c r="QX51" s="51"/>
      <c r="QY51" s="51"/>
      <c r="QZ51" s="51"/>
      <c r="RA51" s="51"/>
      <c r="RB51" s="51"/>
      <c r="RC51" s="51"/>
      <c r="RD51" s="51"/>
      <c r="RE51" s="51"/>
      <c r="RF51" s="51"/>
      <c r="RG51" s="51"/>
      <c r="RH51" s="51"/>
      <c r="RI51" s="51"/>
      <c r="RJ51" s="51"/>
      <c r="RK51" s="51"/>
      <c r="RL51" s="51"/>
      <c r="RM51" s="51"/>
      <c r="RN51" s="51"/>
      <c r="RO51" s="51"/>
      <c r="RP51" s="51"/>
      <c r="RQ51" s="51"/>
      <c r="RR51" s="51"/>
      <c r="RS51" s="51"/>
      <c r="RT51" s="51"/>
      <c r="RU51" s="51"/>
      <c r="RV51" s="51"/>
      <c r="RW51" s="51"/>
      <c r="RX51" s="51"/>
      <c r="RY51" s="51"/>
      <c r="RZ51" s="51"/>
      <c r="SA51" s="51"/>
      <c r="SB51" s="51"/>
      <c r="SC51" s="51"/>
      <c r="SD51" s="51"/>
      <c r="SE51" s="51"/>
      <c r="SF51" s="51"/>
      <c r="SG51" s="51"/>
      <c r="SH51" s="51"/>
      <c r="SI51" s="51"/>
      <c r="SJ51" s="51"/>
      <c r="SK51" s="51"/>
      <c r="SL51" s="51"/>
      <c r="SM51" s="51"/>
      <c r="SN51" s="51"/>
      <c r="SO51" s="51"/>
      <c r="SP51" s="51"/>
      <c r="SQ51" s="51"/>
      <c r="SR51" s="51"/>
      <c r="SS51" s="51"/>
      <c r="ST51" s="51"/>
      <c r="SU51" s="51"/>
      <c r="SV51" s="51"/>
      <c r="SW51" s="51"/>
      <c r="SX51" s="51"/>
      <c r="SY51" s="51"/>
      <c r="SZ51" s="51"/>
      <c r="TA51" s="51"/>
      <c r="TB51" s="51"/>
      <c r="TC51" s="51"/>
      <c r="TD51" s="51"/>
      <c r="TE51" s="51"/>
      <c r="TF51" s="51"/>
      <c r="TG51" s="51"/>
      <c r="TH51" s="51"/>
      <c r="TI51" s="51"/>
      <c r="TJ51" s="51"/>
      <c r="TK51" s="51"/>
      <c r="TL51" s="51"/>
      <c r="TM51" s="51"/>
      <c r="TN51" s="51"/>
      <c r="TO51" s="51"/>
      <c r="TP51" s="51"/>
      <c r="TQ51" s="51"/>
      <c r="TR51" s="51"/>
      <c r="TS51" s="51"/>
      <c r="TT51" s="51"/>
      <c r="TU51" s="51"/>
      <c r="TV51" s="51"/>
      <c r="TW51" s="51"/>
      <c r="TX51" s="51"/>
      <c r="TY51" s="51"/>
      <c r="TZ51" s="51"/>
      <c r="UA51" s="51"/>
      <c r="UB51" s="51"/>
      <c r="UC51" s="51"/>
      <c r="UD51" s="51"/>
      <c r="UE51" s="51"/>
      <c r="UF51" s="51"/>
      <c r="UG51" s="51"/>
      <c r="UH51" s="51"/>
      <c r="UI51" s="51"/>
      <c r="UJ51" s="51"/>
      <c r="UK51" s="51"/>
      <c r="UL51" s="51"/>
      <c r="UM51" s="51"/>
      <c r="UN51" s="51"/>
      <c r="UO51" s="51"/>
      <c r="UP51" s="51"/>
      <c r="UQ51" s="51"/>
      <c r="UR51" s="51"/>
      <c r="US51" s="51"/>
      <c r="UT51" s="51"/>
      <c r="UU51" s="51"/>
      <c r="UV51" s="51"/>
      <c r="UW51" s="51"/>
      <c r="UX51" s="51"/>
      <c r="UY51" s="51"/>
      <c r="UZ51" s="51"/>
      <c r="VA51" s="51"/>
      <c r="VB51" s="51"/>
      <c r="VC51" s="51"/>
      <c r="VD51" s="51"/>
      <c r="VE51" s="51"/>
      <c r="VF51" s="51"/>
      <c r="VG51" s="51"/>
      <c r="VH51" s="51"/>
      <c r="VI51" s="51"/>
      <c r="VJ51" s="51"/>
      <c r="VK51" s="51"/>
      <c r="VL51" s="51"/>
      <c r="VM51" s="51"/>
      <c r="VN51" s="51"/>
      <c r="VO51" s="51"/>
      <c r="VP51" s="51"/>
      <c r="VQ51" s="51"/>
      <c r="VR51" s="51"/>
      <c r="VS51" s="51"/>
      <c r="VT51" s="51"/>
      <c r="VU51" s="51"/>
      <c r="VV51" s="51"/>
      <c r="VW51" s="51"/>
      <c r="VX51" s="51"/>
      <c r="VY51" s="51"/>
      <c r="VZ51" s="51"/>
      <c r="WA51" s="51"/>
      <c r="WB51" s="51"/>
      <c r="WC51" s="51"/>
      <c r="WD51" s="51"/>
      <c r="WE51" s="51"/>
      <c r="WF51" s="51"/>
      <c r="WG51" s="51"/>
      <c r="WH51" s="51"/>
      <c r="WI51" s="51"/>
      <c r="WJ51" s="51"/>
      <c r="WK51" s="51"/>
      <c r="WL51" s="51"/>
      <c r="WM51" s="51"/>
      <c r="WN51" s="51"/>
      <c r="WO51" s="51"/>
      <c r="WP51" s="51"/>
      <c r="WQ51" s="51"/>
      <c r="WR51" s="51"/>
      <c r="WS51" s="51"/>
      <c r="WT51" s="51"/>
      <c r="WU51" s="51"/>
      <c r="WV51" s="51"/>
      <c r="WW51" s="51"/>
      <c r="WX51" s="51"/>
      <c r="WY51" s="51"/>
      <c r="WZ51" s="51"/>
      <c r="XA51" s="51"/>
      <c r="XB51" s="51"/>
      <c r="XC51" s="51"/>
      <c r="XD51" s="51"/>
      <c r="XE51" s="51"/>
      <c r="XF51" s="51"/>
      <c r="XG51" s="51"/>
      <c r="XH51" s="51"/>
      <c r="XI51" s="51"/>
      <c r="XJ51" s="51"/>
      <c r="XK51" s="51"/>
      <c r="XL51" s="51"/>
      <c r="XM51" s="51"/>
      <c r="XN51" s="51"/>
      <c r="XO51" s="51"/>
      <c r="XP51" s="51"/>
      <c r="XQ51" s="51"/>
      <c r="XR51" s="51"/>
      <c r="XS51" s="51"/>
      <c r="XT51" s="51"/>
      <c r="XU51" s="51"/>
      <c r="XV51" s="51"/>
      <c r="XW51" s="51"/>
      <c r="XX51" s="51"/>
      <c r="XY51" s="51"/>
      <c r="XZ51" s="51"/>
      <c r="YA51" s="51"/>
      <c r="YB51" s="51"/>
      <c r="YC51" s="51"/>
      <c r="YD51" s="51"/>
      <c r="YE51" s="51"/>
      <c r="YF51" s="51"/>
      <c r="YG51" s="51"/>
      <c r="YH51" s="51"/>
      <c r="YI51" s="51"/>
      <c r="YJ51" s="51"/>
      <c r="YK51" s="51"/>
      <c r="YL51" s="51"/>
      <c r="YM51" s="51"/>
      <c r="YN51" s="51"/>
      <c r="YO51" s="51"/>
      <c r="YP51" s="51"/>
      <c r="YQ51" s="51"/>
      <c r="YR51" s="51"/>
      <c r="YS51" s="51"/>
      <c r="YT51" s="51"/>
      <c r="YU51" s="51"/>
      <c r="YV51" s="51"/>
      <c r="YW51" s="51"/>
      <c r="YX51" s="51"/>
      <c r="YY51" s="51"/>
      <c r="YZ51" s="51"/>
      <c r="ZA51" s="51"/>
      <c r="ZB51" s="51"/>
      <c r="ZC51" s="51"/>
      <c r="ZD51" s="51"/>
      <c r="ZE51" s="51"/>
      <c r="ZF51" s="51"/>
      <c r="ZG51" s="51"/>
      <c r="ZH51" s="51"/>
      <c r="ZI51" s="51"/>
      <c r="ZJ51" s="51"/>
      <c r="ZK51" s="51"/>
      <c r="ZL51" s="51"/>
      <c r="ZM51" s="51"/>
      <c r="ZN51" s="51"/>
      <c r="ZO51" s="51"/>
      <c r="ZP51" s="51"/>
      <c r="ZQ51" s="51"/>
      <c r="ZR51" s="51"/>
      <c r="ZS51" s="51"/>
      <c r="ZT51" s="51"/>
      <c r="ZU51" s="51"/>
      <c r="ZV51" s="51"/>
      <c r="ZW51" s="51"/>
      <c r="ZX51" s="51"/>
      <c r="ZY51" s="51"/>
      <c r="ZZ51" s="51"/>
      <c r="AAA51" s="51"/>
      <c r="AAB51" s="51"/>
      <c r="AAC51" s="51"/>
      <c r="AAD51" s="51"/>
      <c r="AAE51" s="51"/>
      <c r="AAF51" s="51"/>
      <c r="AAG51" s="51"/>
      <c r="AAH51" s="51"/>
      <c r="AAI51" s="51"/>
      <c r="AAJ51" s="51"/>
      <c r="AAK51" s="51"/>
      <c r="AAL51" s="51"/>
      <c r="AAM51" s="51"/>
      <c r="AAN51" s="51"/>
      <c r="AAO51" s="51"/>
      <c r="AAP51" s="51"/>
      <c r="AAQ51" s="51"/>
      <c r="AAR51" s="51"/>
      <c r="AAS51" s="51"/>
      <c r="AAT51" s="51"/>
      <c r="AAU51" s="51"/>
      <c r="AAV51" s="51"/>
      <c r="AAW51" s="51"/>
      <c r="AAX51" s="51"/>
      <c r="AAY51" s="51"/>
      <c r="AAZ51" s="51"/>
      <c r="ABA51" s="51"/>
      <c r="ABB51" s="51"/>
      <c r="ABC51" s="51"/>
      <c r="ABD51" s="51"/>
      <c r="ABE51" s="51"/>
      <c r="ABF51" s="51"/>
      <c r="ABG51" s="51"/>
      <c r="ABH51" s="51"/>
      <c r="ABI51" s="51"/>
      <c r="ABJ51" s="51"/>
      <c r="ABK51" s="51"/>
      <c r="ABL51" s="51"/>
      <c r="ABM51" s="51"/>
      <c r="ABN51" s="51"/>
      <c r="ABO51" s="51"/>
      <c r="ABP51" s="51"/>
      <c r="ABQ51" s="51"/>
      <c r="ABR51" s="51"/>
      <c r="ABS51" s="51"/>
      <c r="ABT51" s="51"/>
      <c r="ABU51" s="51"/>
      <c r="ABV51" s="51"/>
      <c r="ABW51" s="51"/>
      <c r="ABX51" s="51"/>
      <c r="ABY51" s="51"/>
      <c r="ABZ51" s="51"/>
      <c r="ACA51" s="51"/>
      <c r="ACB51" s="51"/>
      <c r="ACC51" s="51"/>
      <c r="ACD51" s="51"/>
      <c r="ACE51" s="51"/>
      <c r="ACF51" s="51"/>
      <c r="ACG51" s="51"/>
      <c r="ACH51" s="51"/>
      <c r="ACI51" s="51"/>
      <c r="ACJ51" s="51"/>
      <c r="ACK51" s="51"/>
      <c r="ACL51" s="51"/>
      <c r="ACM51" s="51"/>
      <c r="ACN51" s="51"/>
      <c r="ACO51" s="51"/>
      <c r="ACP51" s="51"/>
      <c r="ACQ51" s="51"/>
      <c r="ACR51" s="51"/>
      <c r="ACS51" s="51"/>
      <c r="ACT51" s="51"/>
      <c r="ACU51" s="51"/>
      <c r="ACV51" s="51"/>
      <c r="ACW51" s="51"/>
      <c r="ACX51" s="51"/>
      <c r="ACY51" s="51"/>
      <c r="ACZ51" s="51"/>
      <c r="ADA51" s="51"/>
      <c r="ADB51" s="51"/>
      <c r="ADC51" s="51"/>
      <c r="ADD51" s="51"/>
      <c r="ADE51" s="51"/>
      <c r="ADF51" s="51"/>
      <c r="ADG51" s="51"/>
      <c r="ADH51" s="51"/>
      <c r="ADI51" s="51"/>
      <c r="ADJ51" s="51"/>
      <c r="ADK51" s="51"/>
      <c r="ADL51" s="51"/>
      <c r="ADM51" s="51"/>
      <c r="ADN51" s="51"/>
      <c r="ADO51" s="51"/>
      <c r="ADP51" s="51"/>
      <c r="ADQ51" s="51"/>
      <c r="ADR51" s="51"/>
      <c r="ADS51" s="51"/>
      <c r="ADT51" s="51"/>
      <c r="ADU51" s="51"/>
      <c r="ADV51" s="51"/>
      <c r="ADW51" s="51"/>
      <c r="ADX51" s="51"/>
      <c r="ADY51" s="51"/>
      <c r="ADZ51" s="51"/>
      <c r="AEA51" s="51"/>
      <c r="AEB51" s="51"/>
      <c r="AEC51" s="51"/>
      <c r="AED51" s="51"/>
      <c r="AEE51" s="51"/>
      <c r="AEF51" s="51"/>
      <c r="AEG51" s="51"/>
      <c r="AEH51" s="51"/>
      <c r="AEI51" s="51"/>
      <c r="AEJ51" s="51"/>
      <c r="AEK51" s="51"/>
      <c r="AEL51" s="51"/>
      <c r="AEM51" s="51"/>
      <c r="AEN51" s="51"/>
      <c r="AEO51" s="51"/>
      <c r="AEP51" s="51"/>
      <c r="AEQ51" s="51"/>
      <c r="AER51" s="51"/>
      <c r="AES51" s="51"/>
      <c r="AET51" s="51"/>
      <c r="AEU51" s="51"/>
      <c r="AEV51" s="51"/>
      <c r="AEW51" s="51"/>
      <c r="AEX51" s="51"/>
      <c r="AEY51" s="51"/>
      <c r="AEZ51" s="51"/>
      <c r="AFA51" s="51"/>
      <c r="AFB51" s="51"/>
      <c r="AFC51" s="51"/>
      <c r="AFD51" s="51"/>
      <c r="AFE51" s="51"/>
      <c r="AFF51" s="51"/>
      <c r="AFG51" s="51"/>
      <c r="AFH51" s="51"/>
      <c r="AFI51" s="51"/>
      <c r="AFJ51" s="51"/>
      <c r="AFK51" s="51"/>
      <c r="AFL51" s="51"/>
      <c r="AFM51" s="51"/>
      <c r="AFN51" s="51"/>
      <c r="AFO51" s="51"/>
      <c r="AFP51" s="51"/>
      <c r="AFQ51" s="51"/>
      <c r="AFR51" s="51"/>
      <c r="AFS51" s="51"/>
      <c r="AFT51" s="51"/>
      <c r="AFU51" s="51"/>
      <c r="AFV51" s="51"/>
      <c r="AFW51" s="51"/>
      <c r="AFX51" s="51"/>
      <c r="AFY51" s="51"/>
      <c r="AFZ51" s="51"/>
      <c r="AGA51" s="51"/>
      <c r="AGB51" s="51"/>
      <c r="AGC51" s="51"/>
      <c r="AGD51" s="51"/>
      <c r="AGE51" s="51"/>
      <c r="AGF51" s="51"/>
      <c r="AGG51" s="51"/>
      <c r="AGH51" s="51"/>
      <c r="AGI51" s="51"/>
      <c r="AGJ51" s="51"/>
      <c r="AGK51" s="51"/>
      <c r="AGL51" s="51"/>
      <c r="AGM51" s="51"/>
      <c r="AGN51" s="51"/>
      <c r="AGO51" s="51"/>
      <c r="AGP51" s="51"/>
      <c r="AGQ51" s="51"/>
      <c r="AGR51" s="51"/>
      <c r="AGS51" s="51"/>
      <c r="AGT51" s="51"/>
      <c r="AGU51" s="51"/>
      <c r="AGV51" s="51"/>
      <c r="AGW51" s="51"/>
      <c r="AGX51" s="51"/>
      <c r="AGY51" s="51"/>
      <c r="AGZ51" s="51"/>
      <c r="AHA51" s="51"/>
      <c r="AHB51" s="51"/>
      <c r="AHC51" s="51"/>
      <c r="AHD51" s="51"/>
      <c r="AHE51" s="51"/>
      <c r="AHF51" s="51"/>
      <c r="AHG51" s="51"/>
      <c r="AHH51" s="51"/>
      <c r="AHI51" s="51"/>
      <c r="AHJ51" s="51"/>
      <c r="AHK51" s="51"/>
      <c r="AHL51" s="51"/>
      <c r="AHM51" s="51"/>
      <c r="AHN51" s="51"/>
      <c r="AHO51" s="51"/>
      <c r="AHP51" s="51"/>
      <c r="AHQ51" s="51"/>
      <c r="AHR51" s="51"/>
      <c r="AHS51" s="51"/>
      <c r="AHT51" s="51"/>
      <c r="AHU51" s="51"/>
      <c r="AHV51" s="51"/>
      <c r="AHW51" s="51"/>
      <c r="AHX51" s="51"/>
      <c r="AHY51" s="51"/>
      <c r="AHZ51" s="51"/>
      <c r="AIA51" s="51"/>
      <c r="AIB51" s="51"/>
      <c r="AIC51" s="51"/>
      <c r="AID51" s="51"/>
      <c r="AIE51" s="51"/>
      <c r="AIF51" s="51"/>
      <c r="AIG51" s="51"/>
      <c r="AIH51" s="51"/>
      <c r="AII51" s="51"/>
      <c r="AIJ51" s="51"/>
      <c r="AIK51" s="51"/>
      <c r="AIL51" s="51"/>
      <c r="AIM51" s="51"/>
      <c r="AIN51" s="51"/>
      <c r="AIO51" s="51"/>
      <c r="AIP51" s="51"/>
      <c r="AIQ51" s="51"/>
      <c r="AIR51" s="51"/>
      <c r="AIS51" s="51"/>
      <c r="AIT51" s="51"/>
      <c r="AIU51" s="51"/>
      <c r="AIV51" s="51"/>
      <c r="AIW51" s="51"/>
      <c r="AIX51" s="51"/>
      <c r="AIY51" s="51"/>
      <c r="AIZ51" s="51"/>
      <c r="AJA51" s="51"/>
      <c r="AJB51" s="51"/>
      <c r="AJC51" s="51"/>
      <c r="AJD51" s="51"/>
      <c r="AJE51" s="51"/>
      <c r="AJF51" s="51"/>
      <c r="AJG51" s="51"/>
      <c r="AJH51" s="51"/>
      <c r="AJI51" s="51"/>
      <c r="AJJ51" s="51"/>
      <c r="AJK51" s="51"/>
      <c r="AJL51" s="51"/>
      <c r="AJM51" s="51"/>
      <c r="AJN51" s="51"/>
      <c r="AJO51" s="51"/>
      <c r="AJP51" s="51"/>
      <c r="AJQ51" s="51"/>
      <c r="AJR51" s="51"/>
      <c r="AJS51" s="51"/>
      <c r="AJT51" s="51"/>
      <c r="AJU51" s="51"/>
      <c r="AJV51" s="51"/>
      <c r="AJW51" s="51"/>
      <c r="AJX51" s="51"/>
      <c r="AJY51" s="51"/>
      <c r="AJZ51" s="51"/>
      <c r="AKA51" s="51"/>
      <c r="AKB51" s="51"/>
      <c r="AKC51" s="51"/>
      <c r="AKD51" s="51"/>
      <c r="AKE51" s="51"/>
      <c r="AKF51" s="51"/>
      <c r="AKG51" s="51"/>
      <c r="AKH51" s="51"/>
      <c r="AKI51" s="51"/>
      <c r="AKJ51" s="51"/>
      <c r="AKK51" s="51"/>
      <c r="AKL51" s="51"/>
      <c r="AKM51" s="51"/>
      <c r="AKN51" s="51"/>
      <c r="AKO51" s="51"/>
      <c r="AKP51" s="51"/>
      <c r="AKQ51" s="51"/>
      <c r="AKR51" s="51"/>
      <c r="AKS51" s="51"/>
      <c r="AKT51" s="51"/>
      <c r="AKU51" s="51"/>
      <c r="AKV51" s="51"/>
      <c r="AKW51" s="51"/>
      <c r="AKX51" s="51"/>
      <c r="AKY51" s="51"/>
      <c r="AKZ51" s="51"/>
      <c r="ALA51" s="51"/>
      <c r="ALB51" s="51"/>
      <c r="ALC51" s="51"/>
      <c r="ALD51" s="51"/>
      <c r="ALE51" s="51"/>
      <c r="ALF51" s="51"/>
      <c r="ALG51" s="51"/>
      <c r="ALH51" s="51"/>
      <c r="ALI51" s="51"/>
      <c r="ALJ51" s="51"/>
      <c r="ALK51" s="51"/>
      <c r="ALL51" s="51"/>
      <c r="ALM51" s="51"/>
      <c r="ALN51" s="51"/>
      <c r="ALO51" s="51"/>
      <c r="ALP51" s="51"/>
      <c r="ALQ51" s="51"/>
      <c r="ALR51" s="51"/>
      <c r="ALS51" s="51"/>
      <c r="ALT51" s="51"/>
      <c r="ALU51" s="51"/>
      <c r="ALV51" s="51"/>
      <c r="ALW51" s="51"/>
      <c r="ALX51" s="51"/>
      <c r="ALY51" s="51"/>
      <c r="ALZ51" s="51"/>
      <c r="AMA51" s="51"/>
      <c r="AMB51" s="51"/>
      <c r="AMC51" s="51"/>
      <c r="AMD51" s="51"/>
      <c r="AME51" s="51"/>
      <c r="AMF51" s="51"/>
      <c r="AMG51" s="51"/>
      <c r="AMH51" s="51"/>
      <c r="AMI51" s="51"/>
      <c r="AMJ51" s="51"/>
      <c r="AMK51" s="51"/>
    </row>
    <row r="52" spans="1:1025" x14ac:dyDescent="0.3">
      <c r="A52" s="51"/>
      <c r="B52" s="52"/>
      <c r="D52" s="52"/>
      <c r="E52" s="52"/>
      <c r="F52" s="52"/>
      <c r="G52" s="52" t="s">
        <v>91</v>
      </c>
      <c r="H52" s="53">
        <f>SUM(H36:H51)</f>
        <v>13734724.545454547</v>
      </c>
      <c r="I52" s="54"/>
      <c r="J52" s="54"/>
      <c r="K52" s="55"/>
      <c r="L52" s="52"/>
      <c r="M52" s="52"/>
      <c r="N52" s="52"/>
      <c r="O52" s="52"/>
      <c r="P52" s="52"/>
      <c r="Q52" s="52"/>
      <c r="R52" s="34"/>
      <c r="S52" s="34"/>
      <c r="T52" s="34"/>
    </row>
    <row r="53" spans="1:1025" x14ac:dyDescent="0.3">
      <c r="A53" s="51"/>
    </row>
    <row r="54" spans="1:1025" ht="15.75" customHeight="1" x14ac:dyDescent="0.3">
      <c r="A54" s="58">
        <v>3</v>
      </c>
      <c r="B54" s="158" t="s">
        <v>102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1:1025" ht="15" customHeight="1" x14ac:dyDescent="0.3">
      <c r="A55" s="38"/>
      <c r="B55" s="159" t="s">
        <v>93</v>
      </c>
      <c r="C55" s="160" t="s">
        <v>9</v>
      </c>
      <c r="D55" s="160" t="s">
        <v>69</v>
      </c>
      <c r="E55" s="172" t="s">
        <v>70</v>
      </c>
      <c r="F55" s="160" t="s">
        <v>71</v>
      </c>
      <c r="G55" s="160" t="s">
        <v>72</v>
      </c>
      <c r="H55" s="161" t="s">
        <v>94</v>
      </c>
      <c r="I55" s="161"/>
      <c r="J55" s="161"/>
      <c r="K55" s="160" t="s">
        <v>95</v>
      </c>
      <c r="L55" s="160" t="s">
        <v>96</v>
      </c>
      <c r="M55" s="163" t="s">
        <v>97</v>
      </c>
      <c r="N55" s="163"/>
      <c r="O55" s="164" t="s">
        <v>98</v>
      </c>
      <c r="P55" s="160" t="s">
        <v>78</v>
      </c>
      <c r="Q55" s="160" t="s">
        <v>16</v>
      </c>
    </row>
    <row r="56" spans="1:1025" ht="47.7" customHeight="1" x14ac:dyDescent="0.3">
      <c r="A56" s="38"/>
      <c r="B56" s="159"/>
      <c r="C56" s="160"/>
      <c r="D56" s="160"/>
      <c r="E56" s="172"/>
      <c r="F56" s="160"/>
      <c r="G56" s="160"/>
      <c r="H56" s="41" t="s">
        <v>79</v>
      </c>
      <c r="I56" s="42" t="s">
        <v>80</v>
      </c>
      <c r="J56" s="42" t="s">
        <v>81</v>
      </c>
      <c r="K56" s="160"/>
      <c r="L56" s="160"/>
      <c r="M56" s="39" t="s">
        <v>82</v>
      </c>
      <c r="N56" s="39" t="s">
        <v>83</v>
      </c>
      <c r="O56" s="164"/>
      <c r="P56" s="160"/>
      <c r="Q56" s="160"/>
    </row>
    <row r="57" spans="1:1025" x14ac:dyDescent="0.3">
      <c r="A57" s="59">
        <v>3.1</v>
      </c>
      <c r="B57" s="44" t="s">
        <v>226</v>
      </c>
      <c r="C57" s="44" t="s">
        <v>103</v>
      </c>
      <c r="D57" s="44"/>
      <c r="E57" s="44" t="s">
        <v>38</v>
      </c>
      <c r="F57" s="44"/>
      <c r="G57" s="44"/>
      <c r="H57" s="136">
        <f>2500000/3.3</f>
        <v>757575.75757575757</v>
      </c>
      <c r="I57" s="57">
        <v>1</v>
      </c>
      <c r="J57" s="57">
        <v>0</v>
      </c>
      <c r="K57" s="48">
        <v>1</v>
      </c>
      <c r="L57" s="44" t="s">
        <v>15</v>
      </c>
      <c r="M57" s="116">
        <v>44197</v>
      </c>
      <c r="N57" s="116">
        <v>44378</v>
      </c>
      <c r="O57" s="44"/>
      <c r="P57" s="44"/>
      <c r="Q57" s="44" t="s">
        <v>17</v>
      </c>
    </row>
    <row r="58" spans="1:1025" x14ac:dyDescent="0.3">
      <c r="A58" s="43">
        <v>3.2</v>
      </c>
      <c r="B58" s="44" t="s">
        <v>226</v>
      </c>
      <c r="C58" s="44" t="s">
        <v>223</v>
      </c>
      <c r="D58" s="44"/>
      <c r="E58" s="44" t="s">
        <v>38</v>
      </c>
      <c r="F58" s="44"/>
      <c r="G58" s="44"/>
      <c r="H58" s="136">
        <f>3100000/3.3</f>
        <v>939393.93939393945</v>
      </c>
      <c r="I58" s="57">
        <v>1</v>
      </c>
      <c r="J58" s="57">
        <v>0</v>
      </c>
      <c r="K58" s="48">
        <v>1</v>
      </c>
      <c r="L58" s="44" t="s">
        <v>15</v>
      </c>
      <c r="M58" s="116">
        <v>43466</v>
      </c>
      <c r="N58" s="116">
        <v>43647</v>
      </c>
      <c r="O58" s="44"/>
      <c r="P58" s="44"/>
      <c r="Q58" s="44" t="s">
        <v>17</v>
      </c>
    </row>
    <row r="59" spans="1:1025" ht="31.2" x14ac:dyDescent="0.3">
      <c r="A59" s="43">
        <v>3.3</v>
      </c>
      <c r="B59" s="44" t="s">
        <v>226</v>
      </c>
      <c r="C59" s="44" t="s">
        <v>195</v>
      </c>
      <c r="D59" s="44"/>
      <c r="E59" s="44" t="s">
        <v>39</v>
      </c>
      <c r="F59" s="44"/>
      <c r="G59" s="44"/>
      <c r="H59" s="136">
        <f>900000/3.3</f>
        <v>272727.27272727276</v>
      </c>
      <c r="I59" s="57">
        <v>1</v>
      </c>
      <c r="J59" s="57">
        <v>0</v>
      </c>
      <c r="K59" s="48">
        <v>1</v>
      </c>
      <c r="L59" s="44" t="s">
        <v>14</v>
      </c>
      <c r="M59" s="116">
        <v>43466</v>
      </c>
      <c r="N59" s="116">
        <v>43647</v>
      </c>
      <c r="O59" s="44"/>
      <c r="P59" s="44"/>
      <c r="Q59" s="44" t="s">
        <v>17</v>
      </c>
    </row>
    <row r="60" spans="1:1025" s="13" customFormat="1" ht="31.2" x14ac:dyDescent="0.3">
      <c r="A60" s="59">
        <v>3.4</v>
      </c>
      <c r="B60" s="44" t="s">
        <v>226</v>
      </c>
      <c r="C60" s="44" t="s">
        <v>196</v>
      </c>
      <c r="D60" s="44"/>
      <c r="E60" s="44" t="s">
        <v>39</v>
      </c>
      <c r="F60" s="44"/>
      <c r="G60" s="44"/>
      <c r="H60" s="136">
        <f>270000/3.3</f>
        <v>81818.181818181823</v>
      </c>
      <c r="I60" s="57">
        <v>1</v>
      </c>
      <c r="J60" s="57">
        <v>0</v>
      </c>
      <c r="K60" s="115">
        <v>1</v>
      </c>
      <c r="L60" s="44" t="s">
        <v>14</v>
      </c>
      <c r="M60" s="116">
        <v>43647</v>
      </c>
      <c r="N60" s="116">
        <v>43466</v>
      </c>
      <c r="O60" s="44"/>
      <c r="P60" s="44"/>
      <c r="Q60" s="44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  <c r="IW60" s="51"/>
      <c r="IX60" s="51"/>
      <c r="IY60" s="51"/>
      <c r="IZ60" s="51"/>
      <c r="JA60" s="51"/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  <c r="JQ60" s="51"/>
      <c r="JR60" s="51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  <c r="KF60" s="51"/>
      <c r="KG60" s="51"/>
      <c r="KH60" s="51"/>
      <c r="KI60" s="51"/>
      <c r="KJ60" s="51"/>
      <c r="KK60" s="51"/>
      <c r="KL60" s="51"/>
      <c r="KM60" s="51"/>
      <c r="KN60" s="51"/>
      <c r="KO60" s="51"/>
      <c r="KP60" s="51"/>
      <c r="KQ60" s="51"/>
      <c r="KR60" s="51"/>
      <c r="KS60" s="51"/>
      <c r="KT60" s="51"/>
      <c r="KU60" s="51"/>
      <c r="KV60" s="51"/>
      <c r="KW60" s="51"/>
      <c r="KX60" s="51"/>
      <c r="KY60" s="51"/>
      <c r="KZ60" s="51"/>
      <c r="LA60" s="51"/>
      <c r="LB60" s="51"/>
      <c r="LC60" s="51"/>
      <c r="LD60" s="51"/>
      <c r="LE60" s="51"/>
      <c r="LF60" s="51"/>
      <c r="LG60" s="51"/>
      <c r="LH60" s="51"/>
      <c r="LI60" s="51"/>
      <c r="LJ60" s="51"/>
      <c r="LK60" s="51"/>
      <c r="LL60" s="51"/>
      <c r="LM60" s="51"/>
      <c r="LN60" s="51"/>
      <c r="LO60" s="51"/>
      <c r="LP60" s="51"/>
      <c r="LQ60" s="51"/>
      <c r="LR60" s="51"/>
      <c r="LS60" s="51"/>
      <c r="LT60" s="51"/>
      <c r="LU60" s="51"/>
      <c r="LV60" s="51"/>
      <c r="LW60" s="51"/>
      <c r="LX60" s="51"/>
      <c r="LY60" s="51"/>
      <c r="LZ60" s="51"/>
      <c r="MA60" s="51"/>
      <c r="MB60" s="51"/>
      <c r="MC60" s="51"/>
      <c r="MD60" s="51"/>
      <c r="ME60" s="51"/>
      <c r="MF60" s="51"/>
      <c r="MG60" s="51"/>
      <c r="MH60" s="51"/>
      <c r="MI60" s="51"/>
      <c r="MJ60" s="51"/>
      <c r="MK60" s="51"/>
      <c r="ML60" s="51"/>
      <c r="MM60" s="51"/>
      <c r="MN60" s="51"/>
      <c r="MO60" s="51"/>
      <c r="MP60" s="51"/>
      <c r="MQ60" s="51"/>
      <c r="MR60" s="51"/>
      <c r="MS60" s="51"/>
      <c r="MT60" s="51"/>
      <c r="MU60" s="51"/>
      <c r="MV60" s="51"/>
      <c r="MW60" s="51"/>
      <c r="MX60" s="51"/>
      <c r="MY60" s="51"/>
      <c r="MZ60" s="51"/>
      <c r="NA60" s="51"/>
      <c r="NB60" s="51"/>
      <c r="NC60" s="51"/>
      <c r="ND60" s="51"/>
      <c r="NE60" s="51"/>
      <c r="NF60" s="51"/>
      <c r="NG60" s="51"/>
      <c r="NH60" s="51"/>
      <c r="NI60" s="51"/>
      <c r="NJ60" s="51"/>
      <c r="NK60" s="51"/>
      <c r="NL60" s="51"/>
      <c r="NM60" s="51"/>
      <c r="NN60" s="51"/>
      <c r="NO60" s="51"/>
      <c r="NP60" s="51"/>
      <c r="NQ60" s="51"/>
      <c r="NR60" s="51"/>
      <c r="NS60" s="51"/>
      <c r="NT60" s="51"/>
      <c r="NU60" s="51"/>
      <c r="NV60" s="51"/>
      <c r="NW60" s="51"/>
      <c r="NX60" s="51"/>
      <c r="NY60" s="51"/>
      <c r="NZ60" s="51"/>
      <c r="OA60" s="51"/>
      <c r="OB60" s="51"/>
      <c r="OC60" s="51"/>
      <c r="OD60" s="51"/>
      <c r="OE60" s="51"/>
      <c r="OF60" s="51"/>
      <c r="OG60" s="51"/>
      <c r="OH60" s="51"/>
      <c r="OI60" s="51"/>
      <c r="OJ60" s="51"/>
      <c r="OK60" s="51"/>
      <c r="OL60" s="51"/>
      <c r="OM60" s="51"/>
      <c r="ON60" s="51"/>
      <c r="OO60" s="51"/>
      <c r="OP60" s="51"/>
      <c r="OQ60" s="51"/>
      <c r="OR60" s="51"/>
      <c r="OS60" s="51"/>
      <c r="OT60" s="51"/>
      <c r="OU60" s="51"/>
      <c r="OV60" s="51"/>
      <c r="OW60" s="51"/>
      <c r="OX60" s="51"/>
      <c r="OY60" s="51"/>
      <c r="OZ60" s="51"/>
      <c r="PA60" s="51"/>
      <c r="PB60" s="51"/>
      <c r="PC60" s="51"/>
      <c r="PD60" s="51"/>
      <c r="PE60" s="51"/>
      <c r="PF60" s="51"/>
      <c r="PG60" s="51"/>
      <c r="PH60" s="51"/>
      <c r="PI60" s="51"/>
      <c r="PJ60" s="51"/>
      <c r="PK60" s="51"/>
      <c r="PL60" s="51"/>
      <c r="PM60" s="51"/>
      <c r="PN60" s="51"/>
      <c r="PO60" s="51"/>
      <c r="PP60" s="51"/>
      <c r="PQ60" s="51"/>
      <c r="PR60" s="51"/>
      <c r="PS60" s="51"/>
      <c r="PT60" s="51"/>
      <c r="PU60" s="51"/>
      <c r="PV60" s="51"/>
      <c r="PW60" s="51"/>
      <c r="PX60" s="51"/>
      <c r="PY60" s="51"/>
      <c r="PZ60" s="51"/>
      <c r="QA60" s="51"/>
      <c r="QB60" s="51"/>
      <c r="QC60" s="51"/>
      <c r="QD60" s="51"/>
      <c r="QE60" s="51"/>
      <c r="QF60" s="51"/>
      <c r="QG60" s="51"/>
      <c r="QH60" s="51"/>
      <c r="QI60" s="51"/>
      <c r="QJ60" s="51"/>
      <c r="QK60" s="51"/>
      <c r="QL60" s="51"/>
      <c r="QM60" s="51"/>
      <c r="QN60" s="51"/>
      <c r="QO60" s="51"/>
      <c r="QP60" s="51"/>
      <c r="QQ60" s="51"/>
      <c r="QR60" s="51"/>
      <c r="QS60" s="51"/>
      <c r="QT60" s="51"/>
      <c r="QU60" s="51"/>
      <c r="QV60" s="51"/>
      <c r="QW60" s="51"/>
      <c r="QX60" s="51"/>
      <c r="QY60" s="51"/>
      <c r="QZ60" s="51"/>
      <c r="RA60" s="51"/>
      <c r="RB60" s="51"/>
      <c r="RC60" s="51"/>
      <c r="RD60" s="51"/>
      <c r="RE60" s="51"/>
      <c r="RF60" s="51"/>
      <c r="RG60" s="51"/>
      <c r="RH60" s="51"/>
      <c r="RI60" s="51"/>
      <c r="RJ60" s="51"/>
      <c r="RK60" s="51"/>
      <c r="RL60" s="51"/>
      <c r="RM60" s="51"/>
      <c r="RN60" s="51"/>
      <c r="RO60" s="51"/>
      <c r="RP60" s="51"/>
      <c r="RQ60" s="51"/>
      <c r="RR60" s="51"/>
      <c r="RS60" s="51"/>
      <c r="RT60" s="51"/>
      <c r="RU60" s="51"/>
      <c r="RV60" s="51"/>
      <c r="RW60" s="51"/>
      <c r="RX60" s="51"/>
      <c r="RY60" s="51"/>
      <c r="RZ60" s="51"/>
      <c r="SA60" s="51"/>
      <c r="SB60" s="51"/>
      <c r="SC60" s="51"/>
      <c r="SD60" s="51"/>
      <c r="SE60" s="51"/>
      <c r="SF60" s="51"/>
      <c r="SG60" s="51"/>
      <c r="SH60" s="51"/>
      <c r="SI60" s="51"/>
      <c r="SJ60" s="51"/>
      <c r="SK60" s="51"/>
      <c r="SL60" s="51"/>
      <c r="SM60" s="51"/>
      <c r="SN60" s="51"/>
      <c r="SO60" s="51"/>
      <c r="SP60" s="51"/>
      <c r="SQ60" s="51"/>
      <c r="SR60" s="51"/>
      <c r="SS60" s="51"/>
      <c r="ST60" s="51"/>
      <c r="SU60" s="51"/>
      <c r="SV60" s="51"/>
      <c r="SW60" s="51"/>
      <c r="SX60" s="51"/>
      <c r="SY60" s="51"/>
      <c r="SZ60" s="51"/>
      <c r="TA60" s="51"/>
      <c r="TB60" s="51"/>
      <c r="TC60" s="51"/>
      <c r="TD60" s="51"/>
      <c r="TE60" s="51"/>
      <c r="TF60" s="51"/>
      <c r="TG60" s="51"/>
      <c r="TH60" s="51"/>
      <c r="TI60" s="51"/>
      <c r="TJ60" s="51"/>
      <c r="TK60" s="51"/>
      <c r="TL60" s="51"/>
      <c r="TM60" s="51"/>
      <c r="TN60" s="51"/>
      <c r="TO60" s="51"/>
      <c r="TP60" s="51"/>
      <c r="TQ60" s="51"/>
      <c r="TR60" s="51"/>
      <c r="TS60" s="51"/>
      <c r="TT60" s="51"/>
      <c r="TU60" s="51"/>
      <c r="TV60" s="51"/>
      <c r="TW60" s="51"/>
      <c r="TX60" s="51"/>
      <c r="TY60" s="51"/>
      <c r="TZ60" s="51"/>
      <c r="UA60" s="51"/>
      <c r="UB60" s="51"/>
      <c r="UC60" s="51"/>
      <c r="UD60" s="51"/>
      <c r="UE60" s="51"/>
      <c r="UF60" s="51"/>
      <c r="UG60" s="51"/>
      <c r="UH60" s="51"/>
      <c r="UI60" s="51"/>
      <c r="UJ60" s="51"/>
      <c r="UK60" s="51"/>
      <c r="UL60" s="51"/>
      <c r="UM60" s="51"/>
      <c r="UN60" s="51"/>
      <c r="UO60" s="51"/>
      <c r="UP60" s="51"/>
      <c r="UQ60" s="51"/>
      <c r="UR60" s="51"/>
      <c r="US60" s="51"/>
      <c r="UT60" s="51"/>
      <c r="UU60" s="51"/>
      <c r="UV60" s="51"/>
      <c r="UW60" s="51"/>
      <c r="UX60" s="51"/>
      <c r="UY60" s="51"/>
      <c r="UZ60" s="51"/>
      <c r="VA60" s="51"/>
      <c r="VB60" s="51"/>
      <c r="VC60" s="51"/>
      <c r="VD60" s="51"/>
      <c r="VE60" s="51"/>
      <c r="VF60" s="51"/>
      <c r="VG60" s="51"/>
      <c r="VH60" s="51"/>
      <c r="VI60" s="51"/>
      <c r="VJ60" s="51"/>
      <c r="VK60" s="51"/>
      <c r="VL60" s="51"/>
      <c r="VM60" s="51"/>
      <c r="VN60" s="51"/>
      <c r="VO60" s="51"/>
      <c r="VP60" s="51"/>
      <c r="VQ60" s="51"/>
      <c r="VR60" s="51"/>
      <c r="VS60" s="51"/>
      <c r="VT60" s="51"/>
      <c r="VU60" s="51"/>
      <c r="VV60" s="51"/>
      <c r="VW60" s="51"/>
      <c r="VX60" s="51"/>
      <c r="VY60" s="51"/>
      <c r="VZ60" s="51"/>
      <c r="WA60" s="51"/>
      <c r="WB60" s="51"/>
      <c r="WC60" s="51"/>
      <c r="WD60" s="51"/>
      <c r="WE60" s="51"/>
      <c r="WF60" s="51"/>
      <c r="WG60" s="51"/>
      <c r="WH60" s="51"/>
      <c r="WI60" s="51"/>
      <c r="WJ60" s="51"/>
      <c r="WK60" s="51"/>
      <c r="WL60" s="51"/>
      <c r="WM60" s="51"/>
      <c r="WN60" s="51"/>
      <c r="WO60" s="51"/>
      <c r="WP60" s="51"/>
      <c r="WQ60" s="51"/>
      <c r="WR60" s="51"/>
      <c r="WS60" s="51"/>
      <c r="WT60" s="51"/>
      <c r="WU60" s="51"/>
      <c r="WV60" s="51"/>
      <c r="WW60" s="51"/>
      <c r="WX60" s="51"/>
      <c r="WY60" s="51"/>
      <c r="WZ60" s="51"/>
      <c r="XA60" s="51"/>
      <c r="XB60" s="51"/>
      <c r="XC60" s="51"/>
      <c r="XD60" s="51"/>
      <c r="XE60" s="51"/>
      <c r="XF60" s="51"/>
      <c r="XG60" s="51"/>
      <c r="XH60" s="51"/>
      <c r="XI60" s="51"/>
      <c r="XJ60" s="51"/>
      <c r="XK60" s="51"/>
      <c r="XL60" s="51"/>
      <c r="XM60" s="51"/>
      <c r="XN60" s="51"/>
      <c r="XO60" s="51"/>
      <c r="XP60" s="51"/>
      <c r="XQ60" s="51"/>
      <c r="XR60" s="51"/>
      <c r="XS60" s="51"/>
      <c r="XT60" s="51"/>
      <c r="XU60" s="51"/>
      <c r="XV60" s="51"/>
      <c r="XW60" s="51"/>
      <c r="XX60" s="51"/>
      <c r="XY60" s="51"/>
      <c r="XZ60" s="51"/>
      <c r="YA60" s="51"/>
      <c r="YB60" s="51"/>
      <c r="YC60" s="51"/>
      <c r="YD60" s="51"/>
      <c r="YE60" s="51"/>
      <c r="YF60" s="51"/>
      <c r="YG60" s="51"/>
      <c r="YH60" s="51"/>
      <c r="YI60" s="51"/>
      <c r="YJ60" s="51"/>
      <c r="YK60" s="51"/>
      <c r="YL60" s="51"/>
      <c r="YM60" s="51"/>
      <c r="YN60" s="51"/>
      <c r="YO60" s="51"/>
      <c r="YP60" s="51"/>
      <c r="YQ60" s="51"/>
      <c r="YR60" s="51"/>
      <c r="YS60" s="51"/>
      <c r="YT60" s="51"/>
      <c r="YU60" s="51"/>
      <c r="YV60" s="51"/>
      <c r="YW60" s="51"/>
      <c r="YX60" s="51"/>
      <c r="YY60" s="51"/>
      <c r="YZ60" s="51"/>
      <c r="ZA60" s="51"/>
      <c r="ZB60" s="51"/>
      <c r="ZC60" s="51"/>
      <c r="ZD60" s="51"/>
      <c r="ZE60" s="51"/>
      <c r="ZF60" s="51"/>
      <c r="ZG60" s="51"/>
      <c r="ZH60" s="51"/>
      <c r="ZI60" s="51"/>
      <c r="ZJ60" s="51"/>
      <c r="ZK60" s="51"/>
      <c r="ZL60" s="51"/>
      <c r="ZM60" s="51"/>
      <c r="ZN60" s="51"/>
      <c r="ZO60" s="51"/>
      <c r="ZP60" s="51"/>
      <c r="ZQ60" s="51"/>
      <c r="ZR60" s="51"/>
      <c r="ZS60" s="51"/>
      <c r="ZT60" s="51"/>
      <c r="ZU60" s="51"/>
      <c r="ZV60" s="51"/>
      <c r="ZW60" s="51"/>
      <c r="ZX60" s="51"/>
      <c r="ZY60" s="51"/>
      <c r="ZZ60" s="51"/>
      <c r="AAA60" s="51"/>
      <c r="AAB60" s="51"/>
      <c r="AAC60" s="51"/>
      <c r="AAD60" s="51"/>
      <c r="AAE60" s="51"/>
      <c r="AAF60" s="51"/>
      <c r="AAG60" s="51"/>
      <c r="AAH60" s="51"/>
      <c r="AAI60" s="51"/>
      <c r="AAJ60" s="51"/>
      <c r="AAK60" s="51"/>
      <c r="AAL60" s="51"/>
      <c r="AAM60" s="51"/>
      <c r="AAN60" s="51"/>
      <c r="AAO60" s="51"/>
      <c r="AAP60" s="51"/>
      <c r="AAQ60" s="51"/>
      <c r="AAR60" s="51"/>
      <c r="AAS60" s="51"/>
      <c r="AAT60" s="51"/>
      <c r="AAU60" s="51"/>
      <c r="AAV60" s="51"/>
      <c r="AAW60" s="51"/>
      <c r="AAX60" s="51"/>
      <c r="AAY60" s="51"/>
      <c r="AAZ60" s="51"/>
      <c r="ABA60" s="51"/>
      <c r="ABB60" s="51"/>
      <c r="ABC60" s="51"/>
      <c r="ABD60" s="51"/>
      <c r="ABE60" s="51"/>
      <c r="ABF60" s="51"/>
      <c r="ABG60" s="51"/>
      <c r="ABH60" s="51"/>
      <c r="ABI60" s="51"/>
      <c r="ABJ60" s="51"/>
      <c r="ABK60" s="51"/>
      <c r="ABL60" s="51"/>
      <c r="ABM60" s="51"/>
      <c r="ABN60" s="51"/>
      <c r="ABO60" s="51"/>
      <c r="ABP60" s="51"/>
      <c r="ABQ60" s="51"/>
      <c r="ABR60" s="51"/>
      <c r="ABS60" s="51"/>
      <c r="ABT60" s="51"/>
      <c r="ABU60" s="51"/>
      <c r="ABV60" s="51"/>
      <c r="ABW60" s="51"/>
      <c r="ABX60" s="51"/>
      <c r="ABY60" s="51"/>
      <c r="ABZ60" s="51"/>
      <c r="ACA60" s="51"/>
      <c r="ACB60" s="51"/>
      <c r="ACC60" s="51"/>
      <c r="ACD60" s="51"/>
      <c r="ACE60" s="51"/>
      <c r="ACF60" s="51"/>
      <c r="ACG60" s="51"/>
      <c r="ACH60" s="51"/>
      <c r="ACI60" s="51"/>
      <c r="ACJ60" s="51"/>
      <c r="ACK60" s="51"/>
      <c r="ACL60" s="51"/>
      <c r="ACM60" s="51"/>
      <c r="ACN60" s="51"/>
      <c r="ACO60" s="51"/>
      <c r="ACP60" s="51"/>
      <c r="ACQ60" s="51"/>
      <c r="ACR60" s="51"/>
      <c r="ACS60" s="51"/>
      <c r="ACT60" s="51"/>
      <c r="ACU60" s="51"/>
      <c r="ACV60" s="51"/>
      <c r="ACW60" s="51"/>
      <c r="ACX60" s="51"/>
      <c r="ACY60" s="51"/>
      <c r="ACZ60" s="51"/>
      <c r="ADA60" s="51"/>
      <c r="ADB60" s="51"/>
      <c r="ADC60" s="51"/>
      <c r="ADD60" s="51"/>
      <c r="ADE60" s="51"/>
      <c r="ADF60" s="51"/>
      <c r="ADG60" s="51"/>
      <c r="ADH60" s="51"/>
      <c r="ADI60" s="51"/>
      <c r="ADJ60" s="51"/>
      <c r="ADK60" s="51"/>
      <c r="ADL60" s="51"/>
      <c r="ADM60" s="51"/>
      <c r="ADN60" s="51"/>
      <c r="ADO60" s="51"/>
      <c r="ADP60" s="51"/>
      <c r="ADQ60" s="51"/>
      <c r="ADR60" s="51"/>
      <c r="ADS60" s="51"/>
      <c r="ADT60" s="51"/>
      <c r="ADU60" s="51"/>
      <c r="ADV60" s="51"/>
      <c r="ADW60" s="51"/>
      <c r="ADX60" s="51"/>
      <c r="ADY60" s="51"/>
      <c r="ADZ60" s="51"/>
      <c r="AEA60" s="51"/>
      <c r="AEB60" s="51"/>
      <c r="AEC60" s="51"/>
      <c r="AED60" s="51"/>
      <c r="AEE60" s="51"/>
      <c r="AEF60" s="51"/>
      <c r="AEG60" s="51"/>
      <c r="AEH60" s="51"/>
      <c r="AEI60" s="51"/>
      <c r="AEJ60" s="51"/>
      <c r="AEK60" s="51"/>
      <c r="AEL60" s="51"/>
      <c r="AEM60" s="51"/>
      <c r="AEN60" s="51"/>
      <c r="AEO60" s="51"/>
      <c r="AEP60" s="51"/>
      <c r="AEQ60" s="51"/>
      <c r="AER60" s="51"/>
      <c r="AES60" s="51"/>
      <c r="AET60" s="51"/>
      <c r="AEU60" s="51"/>
      <c r="AEV60" s="51"/>
      <c r="AEW60" s="51"/>
      <c r="AEX60" s="51"/>
      <c r="AEY60" s="51"/>
      <c r="AEZ60" s="51"/>
      <c r="AFA60" s="51"/>
      <c r="AFB60" s="51"/>
      <c r="AFC60" s="51"/>
      <c r="AFD60" s="51"/>
      <c r="AFE60" s="51"/>
      <c r="AFF60" s="51"/>
      <c r="AFG60" s="51"/>
      <c r="AFH60" s="51"/>
      <c r="AFI60" s="51"/>
      <c r="AFJ60" s="51"/>
      <c r="AFK60" s="51"/>
      <c r="AFL60" s="51"/>
      <c r="AFM60" s="51"/>
      <c r="AFN60" s="51"/>
      <c r="AFO60" s="51"/>
      <c r="AFP60" s="51"/>
      <c r="AFQ60" s="51"/>
      <c r="AFR60" s="51"/>
      <c r="AFS60" s="51"/>
      <c r="AFT60" s="51"/>
      <c r="AFU60" s="51"/>
      <c r="AFV60" s="51"/>
      <c r="AFW60" s="51"/>
      <c r="AFX60" s="51"/>
      <c r="AFY60" s="51"/>
      <c r="AFZ60" s="51"/>
      <c r="AGA60" s="51"/>
      <c r="AGB60" s="51"/>
      <c r="AGC60" s="51"/>
      <c r="AGD60" s="51"/>
      <c r="AGE60" s="51"/>
      <c r="AGF60" s="51"/>
      <c r="AGG60" s="51"/>
      <c r="AGH60" s="51"/>
      <c r="AGI60" s="51"/>
      <c r="AGJ60" s="51"/>
      <c r="AGK60" s="51"/>
      <c r="AGL60" s="51"/>
      <c r="AGM60" s="51"/>
      <c r="AGN60" s="51"/>
      <c r="AGO60" s="51"/>
      <c r="AGP60" s="51"/>
      <c r="AGQ60" s="51"/>
      <c r="AGR60" s="51"/>
      <c r="AGS60" s="51"/>
      <c r="AGT60" s="51"/>
      <c r="AGU60" s="51"/>
      <c r="AGV60" s="51"/>
      <c r="AGW60" s="51"/>
      <c r="AGX60" s="51"/>
      <c r="AGY60" s="51"/>
      <c r="AGZ60" s="51"/>
      <c r="AHA60" s="51"/>
      <c r="AHB60" s="51"/>
      <c r="AHC60" s="51"/>
      <c r="AHD60" s="51"/>
      <c r="AHE60" s="51"/>
      <c r="AHF60" s="51"/>
      <c r="AHG60" s="51"/>
      <c r="AHH60" s="51"/>
      <c r="AHI60" s="51"/>
      <c r="AHJ60" s="51"/>
      <c r="AHK60" s="51"/>
      <c r="AHL60" s="51"/>
      <c r="AHM60" s="51"/>
      <c r="AHN60" s="51"/>
      <c r="AHO60" s="51"/>
      <c r="AHP60" s="51"/>
      <c r="AHQ60" s="51"/>
      <c r="AHR60" s="51"/>
      <c r="AHS60" s="51"/>
      <c r="AHT60" s="51"/>
      <c r="AHU60" s="51"/>
      <c r="AHV60" s="51"/>
      <c r="AHW60" s="51"/>
      <c r="AHX60" s="51"/>
      <c r="AHY60" s="51"/>
      <c r="AHZ60" s="51"/>
      <c r="AIA60" s="51"/>
      <c r="AIB60" s="51"/>
      <c r="AIC60" s="51"/>
      <c r="AID60" s="51"/>
      <c r="AIE60" s="51"/>
      <c r="AIF60" s="51"/>
      <c r="AIG60" s="51"/>
      <c r="AIH60" s="51"/>
      <c r="AII60" s="51"/>
      <c r="AIJ60" s="51"/>
      <c r="AIK60" s="51"/>
      <c r="AIL60" s="51"/>
      <c r="AIM60" s="51"/>
      <c r="AIN60" s="51"/>
      <c r="AIO60" s="51"/>
      <c r="AIP60" s="51"/>
      <c r="AIQ60" s="51"/>
      <c r="AIR60" s="51"/>
      <c r="AIS60" s="51"/>
      <c r="AIT60" s="51"/>
      <c r="AIU60" s="51"/>
      <c r="AIV60" s="51"/>
      <c r="AIW60" s="51"/>
      <c r="AIX60" s="51"/>
      <c r="AIY60" s="51"/>
      <c r="AIZ60" s="51"/>
      <c r="AJA60" s="51"/>
      <c r="AJB60" s="51"/>
      <c r="AJC60" s="51"/>
      <c r="AJD60" s="51"/>
      <c r="AJE60" s="51"/>
      <c r="AJF60" s="51"/>
      <c r="AJG60" s="51"/>
      <c r="AJH60" s="51"/>
      <c r="AJI60" s="51"/>
      <c r="AJJ60" s="51"/>
      <c r="AJK60" s="51"/>
      <c r="AJL60" s="51"/>
      <c r="AJM60" s="51"/>
      <c r="AJN60" s="51"/>
      <c r="AJO60" s="51"/>
      <c r="AJP60" s="51"/>
      <c r="AJQ60" s="51"/>
      <c r="AJR60" s="51"/>
      <c r="AJS60" s="51"/>
      <c r="AJT60" s="51"/>
      <c r="AJU60" s="51"/>
      <c r="AJV60" s="51"/>
      <c r="AJW60" s="51"/>
      <c r="AJX60" s="51"/>
      <c r="AJY60" s="51"/>
      <c r="AJZ60" s="51"/>
      <c r="AKA60" s="51"/>
      <c r="AKB60" s="51"/>
      <c r="AKC60" s="51"/>
      <c r="AKD60" s="51"/>
      <c r="AKE60" s="51"/>
      <c r="AKF60" s="51"/>
      <c r="AKG60" s="51"/>
      <c r="AKH60" s="51"/>
      <c r="AKI60" s="51"/>
      <c r="AKJ60" s="51"/>
      <c r="AKK60" s="51"/>
      <c r="AKL60" s="51"/>
      <c r="AKM60" s="51"/>
      <c r="AKN60" s="51"/>
      <c r="AKO60" s="51"/>
      <c r="AKP60" s="51"/>
      <c r="AKQ60" s="51"/>
      <c r="AKR60" s="51"/>
      <c r="AKS60" s="51"/>
      <c r="AKT60" s="51"/>
      <c r="AKU60" s="51"/>
      <c r="AKV60" s="51"/>
      <c r="AKW60" s="51"/>
      <c r="AKX60" s="51"/>
      <c r="AKY60" s="51"/>
      <c r="AKZ60" s="51"/>
      <c r="ALA60" s="51"/>
      <c r="ALB60" s="51"/>
      <c r="ALC60" s="51"/>
      <c r="ALD60" s="51"/>
      <c r="ALE60" s="51"/>
      <c r="ALF60" s="51"/>
      <c r="ALG60" s="51"/>
      <c r="ALH60" s="51"/>
      <c r="ALI60" s="51"/>
      <c r="ALJ60" s="51"/>
      <c r="ALK60" s="51"/>
      <c r="ALL60" s="51"/>
      <c r="ALM60" s="51"/>
      <c r="ALN60" s="51"/>
      <c r="ALO60" s="51"/>
      <c r="ALP60" s="51"/>
      <c r="ALQ60" s="51"/>
      <c r="ALR60" s="51"/>
      <c r="ALS60" s="51"/>
      <c r="ALT60" s="51"/>
      <c r="ALU60" s="51"/>
      <c r="ALV60" s="51"/>
      <c r="ALW60" s="51"/>
      <c r="ALX60" s="51"/>
      <c r="ALY60" s="51"/>
      <c r="ALZ60" s="51"/>
      <c r="AMA60" s="51"/>
      <c r="AMB60" s="51"/>
      <c r="AMC60" s="51"/>
      <c r="AMD60" s="51"/>
      <c r="AME60" s="51"/>
      <c r="AMF60" s="51"/>
      <c r="AMG60" s="51"/>
      <c r="AMH60" s="51"/>
      <c r="AMI60" s="51"/>
      <c r="AMJ60" s="51"/>
      <c r="AMK60" s="51"/>
    </row>
    <row r="61" spans="1:1025" x14ac:dyDescent="0.3">
      <c r="A61" s="43">
        <v>3.5</v>
      </c>
      <c r="B61" s="44" t="s">
        <v>226</v>
      </c>
      <c r="C61" s="44" t="s">
        <v>197</v>
      </c>
      <c r="D61" s="44"/>
      <c r="E61" s="44" t="s">
        <v>39</v>
      </c>
      <c r="F61" s="44"/>
      <c r="G61" s="44"/>
      <c r="H61" s="136">
        <f>1110000/3.3</f>
        <v>336363.63636363635</v>
      </c>
      <c r="I61" s="57">
        <v>1</v>
      </c>
      <c r="J61" s="57">
        <v>0</v>
      </c>
      <c r="K61" s="48">
        <v>1</v>
      </c>
      <c r="L61" s="44" t="s">
        <v>14</v>
      </c>
      <c r="M61" s="116">
        <v>44013</v>
      </c>
      <c r="N61" s="116">
        <v>44197</v>
      </c>
      <c r="O61" s="44"/>
      <c r="P61" s="44"/>
      <c r="Q61" s="44" t="s">
        <v>17</v>
      </c>
    </row>
    <row r="62" spans="1:1025" x14ac:dyDescent="0.3">
      <c r="A62" s="43">
        <v>3.6</v>
      </c>
      <c r="B62" s="44" t="s">
        <v>226</v>
      </c>
      <c r="C62" s="44" t="s">
        <v>104</v>
      </c>
      <c r="D62" s="44"/>
      <c r="E62" s="44" t="s">
        <v>38</v>
      </c>
      <c r="F62" s="44"/>
      <c r="G62" s="44"/>
      <c r="H62" s="136">
        <f>5000000/3.3</f>
        <v>1515151.5151515151</v>
      </c>
      <c r="I62" s="57">
        <v>0.8</v>
      </c>
      <c r="J62" s="57">
        <v>0.2</v>
      </c>
      <c r="K62" s="48">
        <v>1</v>
      </c>
      <c r="L62" s="44" t="s">
        <v>14</v>
      </c>
      <c r="M62" s="116">
        <v>43647</v>
      </c>
      <c r="N62" s="116">
        <v>43831</v>
      </c>
      <c r="O62" s="44"/>
      <c r="P62" s="44"/>
      <c r="Q62" s="44" t="s">
        <v>17</v>
      </c>
    </row>
    <row r="63" spans="1:1025" x14ac:dyDescent="0.3">
      <c r="A63" s="59">
        <v>3.7</v>
      </c>
      <c r="B63" s="44" t="s">
        <v>226</v>
      </c>
      <c r="C63" s="44" t="s">
        <v>105</v>
      </c>
      <c r="D63" s="44" t="s">
        <v>198</v>
      </c>
      <c r="E63" s="44" t="s">
        <v>39</v>
      </c>
      <c r="F63" s="44"/>
      <c r="G63" s="44"/>
      <c r="H63" s="136">
        <f>2000000/3.3</f>
        <v>606060.60606060608</v>
      </c>
      <c r="I63" s="57">
        <v>1</v>
      </c>
      <c r="J63" s="57">
        <v>0</v>
      </c>
      <c r="K63" s="48">
        <v>1</v>
      </c>
      <c r="L63" s="44" t="s">
        <v>14</v>
      </c>
      <c r="M63" s="116">
        <v>43647</v>
      </c>
      <c r="N63" s="116">
        <v>43831</v>
      </c>
      <c r="O63" s="44"/>
      <c r="P63" s="44"/>
      <c r="Q63" s="44" t="s">
        <v>17</v>
      </c>
    </row>
    <row r="64" spans="1:1025" s="13" customFormat="1" x14ac:dyDescent="0.3">
      <c r="A64" s="43">
        <v>3.8</v>
      </c>
      <c r="B64" s="44" t="s">
        <v>226</v>
      </c>
      <c r="C64" s="44" t="s">
        <v>216</v>
      </c>
      <c r="D64" s="44"/>
      <c r="E64" s="44" t="s">
        <v>38</v>
      </c>
      <c r="F64" s="44"/>
      <c r="G64" s="44"/>
      <c r="H64" s="136">
        <f>2420000/3.3</f>
        <v>733333.33333333337</v>
      </c>
      <c r="I64" s="57"/>
      <c r="J64" s="57"/>
      <c r="K64" s="115">
        <v>2</v>
      </c>
      <c r="L64" s="44" t="s">
        <v>15</v>
      </c>
      <c r="M64" s="116">
        <v>43466</v>
      </c>
      <c r="N64" s="116">
        <v>43647</v>
      </c>
      <c r="O64" s="44"/>
      <c r="P64" s="44"/>
      <c r="Q64" s="44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51"/>
      <c r="JP64" s="51"/>
      <c r="JQ64" s="51"/>
      <c r="JR64" s="51"/>
      <c r="JS64" s="51"/>
      <c r="JT64" s="51"/>
      <c r="JU64" s="51"/>
      <c r="JV64" s="51"/>
      <c r="JW64" s="51"/>
      <c r="JX64" s="51"/>
      <c r="JY64" s="51"/>
      <c r="JZ64" s="51"/>
      <c r="KA64" s="51"/>
      <c r="KB64" s="51"/>
      <c r="KC64" s="51"/>
      <c r="KD64" s="51"/>
      <c r="KE64" s="51"/>
      <c r="KF64" s="51"/>
      <c r="KG64" s="51"/>
      <c r="KH64" s="51"/>
      <c r="KI64" s="51"/>
      <c r="KJ64" s="51"/>
      <c r="KK64" s="51"/>
      <c r="KL64" s="51"/>
      <c r="KM64" s="51"/>
      <c r="KN64" s="51"/>
      <c r="KO64" s="51"/>
      <c r="KP64" s="51"/>
      <c r="KQ64" s="51"/>
      <c r="KR64" s="51"/>
      <c r="KS64" s="51"/>
      <c r="KT64" s="51"/>
      <c r="KU64" s="51"/>
      <c r="KV64" s="51"/>
      <c r="KW64" s="51"/>
      <c r="KX64" s="51"/>
      <c r="KY64" s="51"/>
      <c r="KZ64" s="51"/>
      <c r="LA64" s="51"/>
      <c r="LB64" s="51"/>
      <c r="LC64" s="51"/>
      <c r="LD64" s="51"/>
      <c r="LE64" s="51"/>
      <c r="LF64" s="51"/>
      <c r="LG64" s="51"/>
      <c r="LH64" s="51"/>
      <c r="LI64" s="51"/>
      <c r="LJ64" s="51"/>
      <c r="LK64" s="51"/>
      <c r="LL64" s="51"/>
      <c r="LM64" s="51"/>
      <c r="LN64" s="51"/>
      <c r="LO64" s="51"/>
      <c r="LP64" s="51"/>
      <c r="LQ64" s="51"/>
      <c r="LR64" s="51"/>
      <c r="LS64" s="51"/>
      <c r="LT64" s="51"/>
      <c r="LU64" s="51"/>
      <c r="LV64" s="51"/>
      <c r="LW64" s="51"/>
      <c r="LX64" s="51"/>
      <c r="LY64" s="51"/>
      <c r="LZ64" s="51"/>
      <c r="MA64" s="51"/>
      <c r="MB64" s="51"/>
      <c r="MC64" s="51"/>
      <c r="MD64" s="51"/>
      <c r="ME64" s="51"/>
      <c r="MF64" s="51"/>
      <c r="MG64" s="51"/>
      <c r="MH64" s="51"/>
      <c r="MI64" s="51"/>
      <c r="MJ64" s="51"/>
      <c r="MK64" s="51"/>
      <c r="ML64" s="51"/>
      <c r="MM64" s="51"/>
      <c r="MN64" s="51"/>
      <c r="MO64" s="51"/>
      <c r="MP64" s="51"/>
      <c r="MQ64" s="51"/>
      <c r="MR64" s="51"/>
      <c r="MS64" s="51"/>
      <c r="MT64" s="51"/>
      <c r="MU64" s="51"/>
      <c r="MV64" s="51"/>
      <c r="MW64" s="51"/>
      <c r="MX64" s="51"/>
      <c r="MY64" s="51"/>
      <c r="MZ64" s="51"/>
      <c r="NA64" s="51"/>
      <c r="NB64" s="51"/>
      <c r="NC64" s="51"/>
      <c r="ND64" s="51"/>
      <c r="NE64" s="51"/>
      <c r="NF64" s="51"/>
      <c r="NG64" s="51"/>
      <c r="NH64" s="51"/>
      <c r="NI64" s="51"/>
      <c r="NJ64" s="51"/>
      <c r="NK64" s="51"/>
      <c r="NL64" s="51"/>
      <c r="NM64" s="51"/>
      <c r="NN64" s="51"/>
      <c r="NO64" s="51"/>
      <c r="NP64" s="51"/>
      <c r="NQ64" s="51"/>
      <c r="NR64" s="51"/>
      <c r="NS64" s="51"/>
      <c r="NT64" s="51"/>
      <c r="NU64" s="51"/>
      <c r="NV64" s="51"/>
      <c r="NW64" s="51"/>
      <c r="NX64" s="51"/>
      <c r="NY64" s="51"/>
      <c r="NZ64" s="51"/>
      <c r="OA64" s="51"/>
      <c r="OB64" s="51"/>
      <c r="OC64" s="51"/>
      <c r="OD64" s="51"/>
      <c r="OE64" s="51"/>
      <c r="OF64" s="51"/>
      <c r="OG64" s="51"/>
      <c r="OH64" s="51"/>
      <c r="OI64" s="51"/>
      <c r="OJ64" s="51"/>
      <c r="OK64" s="51"/>
      <c r="OL64" s="51"/>
      <c r="OM64" s="51"/>
      <c r="ON64" s="51"/>
      <c r="OO64" s="51"/>
      <c r="OP64" s="51"/>
      <c r="OQ64" s="51"/>
      <c r="OR64" s="51"/>
      <c r="OS64" s="51"/>
      <c r="OT64" s="51"/>
      <c r="OU64" s="51"/>
      <c r="OV64" s="51"/>
      <c r="OW64" s="51"/>
      <c r="OX64" s="51"/>
      <c r="OY64" s="51"/>
      <c r="OZ64" s="51"/>
      <c r="PA64" s="51"/>
      <c r="PB64" s="51"/>
      <c r="PC64" s="51"/>
      <c r="PD64" s="51"/>
      <c r="PE64" s="51"/>
      <c r="PF64" s="51"/>
      <c r="PG64" s="51"/>
      <c r="PH64" s="51"/>
      <c r="PI64" s="51"/>
      <c r="PJ64" s="51"/>
      <c r="PK64" s="51"/>
      <c r="PL64" s="51"/>
      <c r="PM64" s="51"/>
      <c r="PN64" s="51"/>
      <c r="PO64" s="51"/>
      <c r="PP64" s="51"/>
      <c r="PQ64" s="51"/>
      <c r="PR64" s="51"/>
      <c r="PS64" s="51"/>
      <c r="PT64" s="51"/>
      <c r="PU64" s="51"/>
      <c r="PV64" s="51"/>
      <c r="PW64" s="51"/>
      <c r="PX64" s="51"/>
      <c r="PY64" s="51"/>
      <c r="PZ64" s="51"/>
      <c r="QA64" s="51"/>
      <c r="QB64" s="51"/>
      <c r="QC64" s="51"/>
      <c r="QD64" s="51"/>
      <c r="QE64" s="51"/>
      <c r="QF64" s="51"/>
      <c r="QG64" s="51"/>
      <c r="QH64" s="51"/>
      <c r="QI64" s="51"/>
      <c r="QJ64" s="51"/>
      <c r="QK64" s="51"/>
      <c r="QL64" s="51"/>
      <c r="QM64" s="51"/>
      <c r="QN64" s="51"/>
      <c r="QO64" s="51"/>
      <c r="QP64" s="51"/>
      <c r="QQ64" s="51"/>
      <c r="QR64" s="51"/>
      <c r="QS64" s="51"/>
      <c r="QT64" s="51"/>
      <c r="QU64" s="51"/>
      <c r="QV64" s="51"/>
      <c r="QW64" s="51"/>
      <c r="QX64" s="51"/>
      <c r="QY64" s="51"/>
      <c r="QZ64" s="51"/>
      <c r="RA64" s="51"/>
      <c r="RB64" s="51"/>
      <c r="RC64" s="51"/>
      <c r="RD64" s="51"/>
      <c r="RE64" s="51"/>
      <c r="RF64" s="51"/>
      <c r="RG64" s="51"/>
      <c r="RH64" s="51"/>
      <c r="RI64" s="51"/>
      <c r="RJ64" s="51"/>
      <c r="RK64" s="51"/>
      <c r="RL64" s="51"/>
      <c r="RM64" s="51"/>
      <c r="RN64" s="51"/>
      <c r="RO64" s="51"/>
      <c r="RP64" s="51"/>
      <c r="RQ64" s="51"/>
      <c r="RR64" s="51"/>
      <c r="RS64" s="51"/>
      <c r="RT64" s="51"/>
      <c r="RU64" s="51"/>
      <c r="RV64" s="51"/>
      <c r="RW64" s="51"/>
      <c r="RX64" s="51"/>
      <c r="RY64" s="51"/>
      <c r="RZ64" s="51"/>
      <c r="SA64" s="51"/>
      <c r="SB64" s="51"/>
      <c r="SC64" s="51"/>
      <c r="SD64" s="51"/>
      <c r="SE64" s="51"/>
      <c r="SF64" s="51"/>
      <c r="SG64" s="51"/>
      <c r="SH64" s="51"/>
      <c r="SI64" s="51"/>
      <c r="SJ64" s="51"/>
      <c r="SK64" s="51"/>
      <c r="SL64" s="51"/>
      <c r="SM64" s="51"/>
      <c r="SN64" s="51"/>
      <c r="SO64" s="51"/>
      <c r="SP64" s="51"/>
      <c r="SQ64" s="51"/>
      <c r="SR64" s="51"/>
      <c r="SS64" s="51"/>
      <c r="ST64" s="51"/>
      <c r="SU64" s="51"/>
      <c r="SV64" s="51"/>
      <c r="SW64" s="51"/>
      <c r="SX64" s="51"/>
      <c r="SY64" s="51"/>
      <c r="SZ64" s="51"/>
      <c r="TA64" s="51"/>
      <c r="TB64" s="51"/>
      <c r="TC64" s="51"/>
      <c r="TD64" s="51"/>
      <c r="TE64" s="51"/>
      <c r="TF64" s="51"/>
      <c r="TG64" s="51"/>
      <c r="TH64" s="51"/>
      <c r="TI64" s="51"/>
      <c r="TJ64" s="51"/>
      <c r="TK64" s="51"/>
      <c r="TL64" s="51"/>
      <c r="TM64" s="51"/>
      <c r="TN64" s="51"/>
      <c r="TO64" s="51"/>
      <c r="TP64" s="51"/>
      <c r="TQ64" s="51"/>
      <c r="TR64" s="51"/>
      <c r="TS64" s="51"/>
      <c r="TT64" s="51"/>
      <c r="TU64" s="51"/>
      <c r="TV64" s="51"/>
      <c r="TW64" s="51"/>
      <c r="TX64" s="51"/>
      <c r="TY64" s="51"/>
      <c r="TZ64" s="51"/>
      <c r="UA64" s="51"/>
      <c r="UB64" s="51"/>
      <c r="UC64" s="51"/>
      <c r="UD64" s="51"/>
      <c r="UE64" s="51"/>
      <c r="UF64" s="51"/>
      <c r="UG64" s="51"/>
      <c r="UH64" s="51"/>
      <c r="UI64" s="51"/>
      <c r="UJ64" s="51"/>
      <c r="UK64" s="51"/>
      <c r="UL64" s="51"/>
      <c r="UM64" s="51"/>
      <c r="UN64" s="51"/>
      <c r="UO64" s="51"/>
      <c r="UP64" s="51"/>
      <c r="UQ64" s="51"/>
      <c r="UR64" s="51"/>
      <c r="US64" s="51"/>
      <c r="UT64" s="51"/>
      <c r="UU64" s="51"/>
      <c r="UV64" s="51"/>
      <c r="UW64" s="51"/>
      <c r="UX64" s="51"/>
      <c r="UY64" s="51"/>
      <c r="UZ64" s="51"/>
      <c r="VA64" s="51"/>
      <c r="VB64" s="51"/>
      <c r="VC64" s="51"/>
      <c r="VD64" s="51"/>
      <c r="VE64" s="51"/>
      <c r="VF64" s="51"/>
      <c r="VG64" s="51"/>
      <c r="VH64" s="51"/>
      <c r="VI64" s="51"/>
      <c r="VJ64" s="51"/>
      <c r="VK64" s="51"/>
      <c r="VL64" s="51"/>
      <c r="VM64" s="51"/>
      <c r="VN64" s="51"/>
      <c r="VO64" s="51"/>
      <c r="VP64" s="51"/>
      <c r="VQ64" s="51"/>
      <c r="VR64" s="51"/>
      <c r="VS64" s="51"/>
      <c r="VT64" s="51"/>
      <c r="VU64" s="51"/>
      <c r="VV64" s="51"/>
      <c r="VW64" s="51"/>
      <c r="VX64" s="51"/>
      <c r="VY64" s="51"/>
      <c r="VZ64" s="51"/>
      <c r="WA64" s="51"/>
      <c r="WB64" s="51"/>
      <c r="WC64" s="51"/>
      <c r="WD64" s="51"/>
      <c r="WE64" s="51"/>
      <c r="WF64" s="51"/>
      <c r="WG64" s="51"/>
      <c r="WH64" s="51"/>
      <c r="WI64" s="51"/>
      <c r="WJ64" s="51"/>
      <c r="WK64" s="51"/>
      <c r="WL64" s="51"/>
      <c r="WM64" s="51"/>
      <c r="WN64" s="51"/>
      <c r="WO64" s="51"/>
      <c r="WP64" s="51"/>
      <c r="WQ64" s="51"/>
      <c r="WR64" s="51"/>
      <c r="WS64" s="51"/>
      <c r="WT64" s="51"/>
      <c r="WU64" s="51"/>
      <c r="WV64" s="51"/>
      <c r="WW64" s="51"/>
      <c r="WX64" s="51"/>
      <c r="WY64" s="51"/>
      <c r="WZ64" s="51"/>
      <c r="XA64" s="51"/>
      <c r="XB64" s="51"/>
      <c r="XC64" s="51"/>
      <c r="XD64" s="51"/>
      <c r="XE64" s="51"/>
      <c r="XF64" s="51"/>
      <c r="XG64" s="51"/>
      <c r="XH64" s="51"/>
      <c r="XI64" s="51"/>
      <c r="XJ64" s="51"/>
      <c r="XK64" s="51"/>
      <c r="XL64" s="51"/>
      <c r="XM64" s="51"/>
      <c r="XN64" s="51"/>
      <c r="XO64" s="51"/>
      <c r="XP64" s="51"/>
      <c r="XQ64" s="51"/>
      <c r="XR64" s="51"/>
      <c r="XS64" s="51"/>
      <c r="XT64" s="51"/>
      <c r="XU64" s="51"/>
      <c r="XV64" s="51"/>
      <c r="XW64" s="51"/>
      <c r="XX64" s="51"/>
      <c r="XY64" s="51"/>
      <c r="XZ64" s="51"/>
      <c r="YA64" s="51"/>
      <c r="YB64" s="51"/>
      <c r="YC64" s="51"/>
      <c r="YD64" s="51"/>
      <c r="YE64" s="51"/>
      <c r="YF64" s="51"/>
      <c r="YG64" s="51"/>
      <c r="YH64" s="51"/>
      <c r="YI64" s="51"/>
      <c r="YJ64" s="51"/>
      <c r="YK64" s="51"/>
      <c r="YL64" s="51"/>
      <c r="YM64" s="51"/>
      <c r="YN64" s="51"/>
      <c r="YO64" s="51"/>
      <c r="YP64" s="51"/>
      <c r="YQ64" s="51"/>
      <c r="YR64" s="51"/>
      <c r="YS64" s="51"/>
      <c r="YT64" s="51"/>
      <c r="YU64" s="51"/>
      <c r="YV64" s="51"/>
      <c r="YW64" s="51"/>
      <c r="YX64" s="51"/>
      <c r="YY64" s="51"/>
      <c r="YZ64" s="51"/>
      <c r="ZA64" s="51"/>
      <c r="ZB64" s="51"/>
      <c r="ZC64" s="51"/>
      <c r="ZD64" s="51"/>
      <c r="ZE64" s="51"/>
      <c r="ZF64" s="51"/>
      <c r="ZG64" s="51"/>
      <c r="ZH64" s="51"/>
      <c r="ZI64" s="51"/>
      <c r="ZJ64" s="51"/>
      <c r="ZK64" s="51"/>
      <c r="ZL64" s="51"/>
      <c r="ZM64" s="51"/>
      <c r="ZN64" s="51"/>
      <c r="ZO64" s="51"/>
      <c r="ZP64" s="51"/>
      <c r="ZQ64" s="51"/>
      <c r="ZR64" s="51"/>
      <c r="ZS64" s="51"/>
      <c r="ZT64" s="51"/>
      <c r="ZU64" s="51"/>
      <c r="ZV64" s="51"/>
      <c r="ZW64" s="51"/>
      <c r="ZX64" s="51"/>
      <c r="ZY64" s="51"/>
      <c r="ZZ64" s="51"/>
      <c r="AAA64" s="51"/>
      <c r="AAB64" s="51"/>
      <c r="AAC64" s="51"/>
      <c r="AAD64" s="51"/>
      <c r="AAE64" s="51"/>
      <c r="AAF64" s="51"/>
      <c r="AAG64" s="51"/>
      <c r="AAH64" s="51"/>
      <c r="AAI64" s="51"/>
      <c r="AAJ64" s="51"/>
      <c r="AAK64" s="51"/>
      <c r="AAL64" s="51"/>
      <c r="AAM64" s="51"/>
      <c r="AAN64" s="51"/>
      <c r="AAO64" s="51"/>
      <c r="AAP64" s="51"/>
      <c r="AAQ64" s="51"/>
      <c r="AAR64" s="51"/>
      <c r="AAS64" s="51"/>
      <c r="AAT64" s="51"/>
      <c r="AAU64" s="51"/>
      <c r="AAV64" s="51"/>
      <c r="AAW64" s="51"/>
      <c r="AAX64" s="51"/>
      <c r="AAY64" s="51"/>
      <c r="AAZ64" s="51"/>
      <c r="ABA64" s="51"/>
      <c r="ABB64" s="51"/>
      <c r="ABC64" s="51"/>
      <c r="ABD64" s="51"/>
      <c r="ABE64" s="51"/>
      <c r="ABF64" s="51"/>
      <c r="ABG64" s="51"/>
      <c r="ABH64" s="51"/>
      <c r="ABI64" s="51"/>
      <c r="ABJ64" s="51"/>
      <c r="ABK64" s="51"/>
      <c r="ABL64" s="51"/>
      <c r="ABM64" s="51"/>
      <c r="ABN64" s="51"/>
      <c r="ABO64" s="51"/>
      <c r="ABP64" s="51"/>
      <c r="ABQ64" s="51"/>
      <c r="ABR64" s="51"/>
      <c r="ABS64" s="51"/>
      <c r="ABT64" s="51"/>
      <c r="ABU64" s="51"/>
      <c r="ABV64" s="51"/>
      <c r="ABW64" s="51"/>
      <c r="ABX64" s="51"/>
      <c r="ABY64" s="51"/>
      <c r="ABZ64" s="51"/>
      <c r="ACA64" s="51"/>
      <c r="ACB64" s="51"/>
      <c r="ACC64" s="51"/>
      <c r="ACD64" s="51"/>
      <c r="ACE64" s="51"/>
      <c r="ACF64" s="51"/>
      <c r="ACG64" s="51"/>
      <c r="ACH64" s="51"/>
      <c r="ACI64" s="51"/>
      <c r="ACJ64" s="51"/>
      <c r="ACK64" s="51"/>
      <c r="ACL64" s="51"/>
      <c r="ACM64" s="51"/>
      <c r="ACN64" s="51"/>
      <c r="ACO64" s="51"/>
      <c r="ACP64" s="51"/>
      <c r="ACQ64" s="51"/>
      <c r="ACR64" s="51"/>
      <c r="ACS64" s="51"/>
      <c r="ACT64" s="51"/>
      <c r="ACU64" s="51"/>
      <c r="ACV64" s="51"/>
      <c r="ACW64" s="51"/>
      <c r="ACX64" s="51"/>
      <c r="ACY64" s="51"/>
      <c r="ACZ64" s="51"/>
      <c r="ADA64" s="51"/>
      <c r="ADB64" s="51"/>
      <c r="ADC64" s="51"/>
      <c r="ADD64" s="51"/>
      <c r="ADE64" s="51"/>
      <c r="ADF64" s="51"/>
      <c r="ADG64" s="51"/>
      <c r="ADH64" s="51"/>
      <c r="ADI64" s="51"/>
      <c r="ADJ64" s="51"/>
      <c r="ADK64" s="51"/>
      <c r="ADL64" s="51"/>
      <c r="ADM64" s="51"/>
      <c r="ADN64" s="51"/>
      <c r="ADO64" s="51"/>
      <c r="ADP64" s="51"/>
      <c r="ADQ64" s="51"/>
      <c r="ADR64" s="51"/>
      <c r="ADS64" s="51"/>
      <c r="ADT64" s="51"/>
      <c r="ADU64" s="51"/>
      <c r="ADV64" s="51"/>
      <c r="ADW64" s="51"/>
      <c r="ADX64" s="51"/>
      <c r="ADY64" s="51"/>
      <c r="ADZ64" s="51"/>
      <c r="AEA64" s="51"/>
      <c r="AEB64" s="51"/>
      <c r="AEC64" s="51"/>
      <c r="AED64" s="51"/>
      <c r="AEE64" s="51"/>
      <c r="AEF64" s="51"/>
      <c r="AEG64" s="51"/>
      <c r="AEH64" s="51"/>
      <c r="AEI64" s="51"/>
      <c r="AEJ64" s="51"/>
      <c r="AEK64" s="51"/>
      <c r="AEL64" s="51"/>
      <c r="AEM64" s="51"/>
      <c r="AEN64" s="51"/>
      <c r="AEO64" s="51"/>
      <c r="AEP64" s="51"/>
      <c r="AEQ64" s="51"/>
      <c r="AER64" s="51"/>
      <c r="AES64" s="51"/>
      <c r="AET64" s="51"/>
      <c r="AEU64" s="51"/>
      <c r="AEV64" s="51"/>
      <c r="AEW64" s="51"/>
      <c r="AEX64" s="51"/>
      <c r="AEY64" s="51"/>
      <c r="AEZ64" s="51"/>
      <c r="AFA64" s="51"/>
      <c r="AFB64" s="51"/>
      <c r="AFC64" s="51"/>
      <c r="AFD64" s="51"/>
      <c r="AFE64" s="51"/>
      <c r="AFF64" s="51"/>
      <c r="AFG64" s="51"/>
      <c r="AFH64" s="51"/>
      <c r="AFI64" s="51"/>
      <c r="AFJ64" s="51"/>
      <c r="AFK64" s="51"/>
      <c r="AFL64" s="51"/>
      <c r="AFM64" s="51"/>
      <c r="AFN64" s="51"/>
      <c r="AFO64" s="51"/>
      <c r="AFP64" s="51"/>
      <c r="AFQ64" s="51"/>
      <c r="AFR64" s="51"/>
      <c r="AFS64" s="51"/>
      <c r="AFT64" s="51"/>
      <c r="AFU64" s="51"/>
      <c r="AFV64" s="51"/>
      <c r="AFW64" s="51"/>
      <c r="AFX64" s="51"/>
      <c r="AFY64" s="51"/>
      <c r="AFZ64" s="51"/>
      <c r="AGA64" s="51"/>
      <c r="AGB64" s="51"/>
      <c r="AGC64" s="51"/>
      <c r="AGD64" s="51"/>
      <c r="AGE64" s="51"/>
      <c r="AGF64" s="51"/>
      <c r="AGG64" s="51"/>
      <c r="AGH64" s="51"/>
      <c r="AGI64" s="51"/>
      <c r="AGJ64" s="51"/>
      <c r="AGK64" s="51"/>
      <c r="AGL64" s="51"/>
      <c r="AGM64" s="51"/>
      <c r="AGN64" s="51"/>
      <c r="AGO64" s="51"/>
      <c r="AGP64" s="51"/>
      <c r="AGQ64" s="51"/>
      <c r="AGR64" s="51"/>
      <c r="AGS64" s="51"/>
      <c r="AGT64" s="51"/>
      <c r="AGU64" s="51"/>
      <c r="AGV64" s="51"/>
      <c r="AGW64" s="51"/>
      <c r="AGX64" s="51"/>
      <c r="AGY64" s="51"/>
      <c r="AGZ64" s="51"/>
      <c r="AHA64" s="51"/>
      <c r="AHB64" s="51"/>
      <c r="AHC64" s="51"/>
      <c r="AHD64" s="51"/>
      <c r="AHE64" s="51"/>
      <c r="AHF64" s="51"/>
      <c r="AHG64" s="51"/>
      <c r="AHH64" s="51"/>
      <c r="AHI64" s="51"/>
      <c r="AHJ64" s="51"/>
      <c r="AHK64" s="51"/>
      <c r="AHL64" s="51"/>
      <c r="AHM64" s="51"/>
      <c r="AHN64" s="51"/>
      <c r="AHO64" s="51"/>
      <c r="AHP64" s="51"/>
      <c r="AHQ64" s="51"/>
      <c r="AHR64" s="51"/>
      <c r="AHS64" s="51"/>
      <c r="AHT64" s="51"/>
      <c r="AHU64" s="51"/>
      <c r="AHV64" s="51"/>
      <c r="AHW64" s="51"/>
      <c r="AHX64" s="51"/>
      <c r="AHY64" s="51"/>
      <c r="AHZ64" s="51"/>
      <c r="AIA64" s="51"/>
      <c r="AIB64" s="51"/>
      <c r="AIC64" s="51"/>
      <c r="AID64" s="51"/>
      <c r="AIE64" s="51"/>
      <c r="AIF64" s="51"/>
      <c r="AIG64" s="51"/>
      <c r="AIH64" s="51"/>
      <c r="AII64" s="51"/>
      <c r="AIJ64" s="51"/>
      <c r="AIK64" s="51"/>
      <c r="AIL64" s="51"/>
      <c r="AIM64" s="51"/>
      <c r="AIN64" s="51"/>
      <c r="AIO64" s="51"/>
      <c r="AIP64" s="51"/>
      <c r="AIQ64" s="51"/>
      <c r="AIR64" s="51"/>
      <c r="AIS64" s="51"/>
      <c r="AIT64" s="51"/>
      <c r="AIU64" s="51"/>
      <c r="AIV64" s="51"/>
      <c r="AIW64" s="51"/>
      <c r="AIX64" s="51"/>
      <c r="AIY64" s="51"/>
      <c r="AIZ64" s="51"/>
      <c r="AJA64" s="51"/>
      <c r="AJB64" s="51"/>
      <c r="AJC64" s="51"/>
      <c r="AJD64" s="51"/>
      <c r="AJE64" s="51"/>
      <c r="AJF64" s="51"/>
      <c r="AJG64" s="51"/>
      <c r="AJH64" s="51"/>
      <c r="AJI64" s="51"/>
      <c r="AJJ64" s="51"/>
      <c r="AJK64" s="51"/>
      <c r="AJL64" s="51"/>
      <c r="AJM64" s="51"/>
      <c r="AJN64" s="51"/>
      <c r="AJO64" s="51"/>
      <c r="AJP64" s="51"/>
      <c r="AJQ64" s="51"/>
      <c r="AJR64" s="51"/>
      <c r="AJS64" s="51"/>
      <c r="AJT64" s="51"/>
      <c r="AJU64" s="51"/>
      <c r="AJV64" s="51"/>
      <c r="AJW64" s="51"/>
      <c r="AJX64" s="51"/>
      <c r="AJY64" s="51"/>
      <c r="AJZ64" s="51"/>
      <c r="AKA64" s="51"/>
      <c r="AKB64" s="51"/>
      <c r="AKC64" s="51"/>
      <c r="AKD64" s="51"/>
      <c r="AKE64" s="51"/>
      <c r="AKF64" s="51"/>
      <c r="AKG64" s="51"/>
      <c r="AKH64" s="51"/>
      <c r="AKI64" s="51"/>
      <c r="AKJ64" s="51"/>
      <c r="AKK64" s="51"/>
      <c r="AKL64" s="51"/>
      <c r="AKM64" s="51"/>
      <c r="AKN64" s="51"/>
      <c r="AKO64" s="51"/>
      <c r="AKP64" s="51"/>
      <c r="AKQ64" s="51"/>
      <c r="AKR64" s="51"/>
      <c r="AKS64" s="51"/>
      <c r="AKT64" s="51"/>
      <c r="AKU64" s="51"/>
      <c r="AKV64" s="51"/>
      <c r="AKW64" s="51"/>
      <c r="AKX64" s="51"/>
      <c r="AKY64" s="51"/>
      <c r="AKZ64" s="51"/>
      <c r="ALA64" s="51"/>
      <c r="ALB64" s="51"/>
      <c r="ALC64" s="51"/>
      <c r="ALD64" s="51"/>
      <c r="ALE64" s="51"/>
      <c r="ALF64" s="51"/>
      <c r="ALG64" s="51"/>
      <c r="ALH64" s="51"/>
      <c r="ALI64" s="51"/>
      <c r="ALJ64" s="51"/>
      <c r="ALK64" s="51"/>
      <c r="ALL64" s="51"/>
      <c r="ALM64" s="51"/>
      <c r="ALN64" s="51"/>
      <c r="ALO64" s="51"/>
      <c r="ALP64" s="51"/>
      <c r="ALQ64" s="51"/>
      <c r="ALR64" s="51"/>
      <c r="ALS64" s="51"/>
      <c r="ALT64" s="51"/>
      <c r="ALU64" s="51"/>
      <c r="ALV64" s="51"/>
      <c r="ALW64" s="51"/>
      <c r="ALX64" s="51"/>
      <c r="ALY64" s="51"/>
      <c r="ALZ64" s="51"/>
      <c r="AMA64" s="51"/>
      <c r="AMB64" s="51"/>
      <c r="AMC64" s="51"/>
      <c r="AMD64" s="51"/>
      <c r="AME64" s="51"/>
      <c r="AMF64" s="51"/>
      <c r="AMG64" s="51"/>
      <c r="AMH64" s="51"/>
      <c r="AMI64" s="51"/>
      <c r="AMJ64" s="51"/>
      <c r="AMK64" s="51"/>
    </row>
    <row r="65" spans="1:1025" s="13" customFormat="1" ht="31.2" x14ac:dyDescent="0.3">
      <c r="A65" s="43">
        <v>3.9</v>
      </c>
      <c r="B65" s="44" t="s">
        <v>226</v>
      </c>
      <c r="C65" s="44" t="s">
        <v>224</v>
      </c>
      <c r="D65" s="44"/>
      <c r="E65" s="44" t="s">
        <v>38</v>
      </c>
      <c r="F65" s="44"/>
      <c r="G65" s="44"/>
      <c r="H65" s="136">
        <f>3788028/3.3</f>
        <v>1147887.2727272727</v>
      </c>
      <c r="I65" s="57"/>
      <c r="J65" s="57"/>
      <c r="K65" s="115">
        <v>2</v>
      </c>
      <c r="L65" s="44" t="s">
        <v>15</v>
      </c>
      <c r="M65" s="116">
        <v>43831</v>
      </c>
      <c r="N65" s="116">
        <v>44013</v>
      </c>
      <c r="O65" s="44"/>
      <c r="P65" s="44"/>
      <c r="Q65" s="44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  <c r="IW65" s="51"/>
      <c r="IX65" s="51"/>
      <c r="IY65" s="51"/>
      <c r="IZ65" s="51"/>
      <c r="JA65" s="51"/>
      <c r="JB65" s="51"/>
      <c r="JC65" s="51"/>
      <c r="JD65" s="51"/>
      <c r="JE65" s="51"/>
      <c r="JF65" s="51"/>
      <c r="JG65" s="51"/>
      <c r="JH65" s="51"/>
      <c r="JI65" s="51"/>
      <c r="JJ65" s="51"/>
      <c r="JK65" s="51"/>
      <c r="JL65" s="51"/>
      <c r="JM65" s="51"/>
      <c r="JN65" s="51"/>
      <c r="JO65" s="51"/>
      <c r="JP65" s="51"/>
      <c r="JQ65" s="51"/>
      <c r="JR65" s="51"/>
      <c r="JS65" s="51"/>
      <c r="JT65" s="51"/>
      <c r="JU65" s="51"/>
      <c r="JV65" s="51"/>
      <c r="JW65" s="51"/>
      <c r="JX65" s="51"/>
      <c r="JY65" s="51"/>
      <c r="JZ65" s="51"/>
      <c r="KA65" s="51"/>
      <c r="KB65" s="51"/>
      <c r="KC65" s="51"/>
      <c r="KD65" s="51"/>
      <c r="KE65" s="51"/>
      <c r="KF65" s="51"/>
      <c r="KG65" s="51"/>
      <c r="KH65" s="51"/>
      <c r="KI65" s="51"/>
      <c r="KJ65" s="51"/>
      <c r="KK65" s="51"/>
      <c r="KL65" s="51"/>
      <c r="KM65" s="51"/>
      <c r="KN65" s="51"/>
      <c r="KO65" s="51"/>
      <c r="KP65" s="51"/>
      <c r="KQ65" s="51"/>
      <c r="KR65" s="51"/>
      <c r="KS65" s="51"/>
      <c r="KT65" s="51"/>
      <c r="KU65" s="51"/>
      <c r="KV65" s="51"/>
      <c r="KW65" s="51"/>
      <c r="KX65" s="51"/>
      <c r="KY65" s="51"/>
      <c r="KZ65" s="51"/>
      <c r="LA65" s="51"/>
      <c r="LB65" s="51"/>
      <c r="LC65" s="51"/>
      <c r="LD65" s="51"/>
      <c r="LE65" s="51"/>
      <c r="LF65" s="51"/>
      <c r="LG65" s="51"/>
      <c r="LH65" s="51"/>
      <c r="LI65" s="51"/>
      <c r="LJ65" s="51"/>
      <c r="LK65" s="51"/>
      <c r="LL65" s="51"/>
      <c r="LM65" s="51"/>
      <c r="LN65" s="51"/>
      <c r="LO65" s="51"/>
      <c r="LP65" s="51"/>
      <c r="LQ65" s="51"/>
      <c r="LR65" s="51"/>
      <c r="LS65" s="51"/>
      <c r="LT65" s="51"/>
      <c r="LU65" s="51"/>
      <c r="LV65" s="51"/>
      <c r="LW65" s="51"/>
      <c r="LX65" s="51"/>
      <c r="LY65" s="51"/>
      <c r="LZ65" s="51"/>
      <c r="MA65" s="51"/>
      <c r="MB65" s="51"/>
      <c r="MC65" s="51"/>
      <c r="MD65" s="51"/>
      <c r="ME65" s="51"/>
      <c r="MF65" s="51"/>
      <c r="MG65" s="51"/>
      <c r="MH65" s="51"/>
      <c r="MI65" s="51"/>
      <c r="MJ65" s="51"/>
      <c r="MK65" s="51"/>
      <c r="ML65" s="51"/>
      <c r="MM65" s="51"/>
      <c r="MN65" s="51"/>
      <c r="MO65" s="51"/>
      <c r="MP65" s="51"/>
      <c r="MQ65" s="51"/>
      <c r="MR65" s="51"/>
      <c r="MS65" s="51"/>
      <c r="MT65" s="51"/>
      <c r="MU65" s="51"/>
      <c r="MV65" s="51"/>
      <c r="MW65" s="51"/>
      <c r="MX65" s="51"/>
      <c r="MY65" s="51"/>
      <c r="MZ65" s="51"/>
      <c r="NA65" s="51"/>
      <c r="NB65" s="51"/>
      <c r="NC65" s="51"/>
      <c r="ND65" s="51"/>
      <c r="NE65" s="51"/>
      <c r="NF65" s="51"/>
      <c r="NG65" s="51"/>
      <c r="NH65" s="51"/>
      <c r="NI65" s="51"/>
      <c r="NJ65" s="51"/>
      <c r="NK65" s="51"/>
      <c r="NL65" s="51"/>
      <c r="NM65" s="51"/>
      <c r="NN65" s="51"/>
      <c r="NO65" s="51"/>
      <c r="NP65" s="51"/>
      <c r="NQ65" s="51"/>
      <c r="NR65" s="51"/>
      <c r="NS65" s="51"/>
      <c r="NT65" s="51"/>
      <c r="NU65" s="51"/>
      <c r="NV65" s="51"/>
      <c r="NW65" s="51"/>
      <c r="NX65" s="51"/>
      <c r="NY65" s="51"/>
      <c r="NZ65" s="51"/>
      <c r="OA65" s="51"/>
      <c r="OB65" s="51"/>
      <c r="OC65" s="51"/>
      <c r="OD65" s="51"/>
      <c r="OE65" s="51"/>
      <c r="OF65" s="51"/>
      <c r="OG65" s="51"/>
      <c r="OH65" s="51"/>
      <c r="OI65" s="51"/>
      <c r="OJ65" s="51"/>
      <c r="OK65" s="51"/>
      <c r="OL65" s="51"/>
      <c r="OM65" s="51"/>
      <c r="ON65" s="51"/>
      <c r="OO65" s="51"/>
      <c r="OP65" s="51"/>
      <c r="OQ65" s="51"/>
      <c r="OR65" s="51"/>
      <c r="OS65" s="51"/>
      <c r="OT65" s="51"/>
      <c r="OU65" s="51"/>
      <c r="OV65" s="51"/>
      <c r="OW65" s="51"/>
      <c r="OX65" s="51"/>
      <c r="OY65" s="51"/>
      <c r="OZ65" s="51"/>
      <c r="PA65" s="51"/>
      <c r="PB65" s="51"/>
      <c r="PC65" s="51"/>
      <c r="PD65" s="51"/>
      <c r="PE65" s="51"/>
      <c r="PF65" s="51"/>
      <c r="PG65" s="51"/>
      <c r="PH65" s="51"/>
      <c r="PI65" s="51"/>
      <c r="PJ65" s="51"/>
      <c r="PK65" s="51"/>
      <c r="PL65" s="51"/>
      <c r="PM65" s="51"/>
      <c r="PN65" s="51"/>
      <c r="PO65" s="51"/>
      <c r="PP65" s="51"/>
      <c r="PQ65" s="51"/>
      <c r="PR65" s="51"/>
      <c r="PS65" s="51"/>
      <c r="PT65" s="51"/>
      <c r="PU65" s="51"/>
      <c r="PV65" s="51"/>
      <c r="PW65" s="51"/>
      <c r="PX65" s="51"/>
      <c r="PY65" s="51"/>
      <c r="PZ65" s="51"/>
      <c r="QA65" s="51"/>
      <c r="QB65" s="51"/>
      <c r="QC65" s="51"/>
      <c r="QD65" s="51"/>
      <c r="QE65" s="51"/>
      <c r="QF65" s="51"/>
      <c r="QG65" s="51"/>
      <c r="QH65" s="51"/>
      <c r="QI65" s="51"/>
      <c r="QJ65" s="51"/>
      <c r="QK65" s="51"/>
      <c r="QL65" s="51"/>
      <c r="QM65" s="51"/>
      <c r="QN65" s="51"/>
      <c r="QO65" s="51"/>
      <c r="QP65" s="51"/>
      <c r="QQ65" s="51"/>
      <c r="QR65" s="51"/>
      <c r="QS65" s="51"/>
      <c r="QT65" s="51"/>
      <c r="QU65" s="51"/>
      <c r="QV65" s="51"/>
      <c r="QW65" s="51"/>
      <c r="QX65" s="51"/>
      <c r="QY65" s="51"/>
      <c r="QZ65" s="51"/>
      <c r="RA65" s="51"/>
      <c r="RB65" s="51"/>
      <c r="RC65" s="51"/>
      <c r="RD65" s="51"/>
      <c r="RE65" s="51"/>
      <c r="RF65" s="51"/>
      <c r="RG65" s="51"/>
      <c r="RH65" s="51"/>
      <c r="RI65" s="51"/>
      <c r="RJ65" s="51"/>
      <c r="RK65" s="51"/>
      <c r="RL65" s="51"/>
      <c r="RM65" s="51"/>
      <c r="RN65" s="51"/>
      <c r="RO65" s="51"/>
      <c r="RP65" s="51"/>
      <c r="RQ65" s="51"/>
      <c r="RR65" s="51"/>
      <c r="RS65" s="51"/>
      <c r="RT65" s="51"/>
      <c r="RU65" s="51"/>
      <c r="RV65" s="51"/>
      <c r="RW65" s="51"/>
      <c r="RX65" s="51"/>
      <c r="RY65" s="51"/>
      <c r="RZ65" s="51"/>
      <c r="SA65" s="51"/>
      <c r="SB65" s="51"/>
      <c r="SC65" s="51"/>
      <c r="SD65" s="51"/>
      <c r="SE65" s="51"/>
      <c r="SF65" s="51"/>
      <c r="SG65" s="51"/>
      <c r="SH65" s="51"/>
      <c r="SI65" s="51"/>
      <c r="SJ65" s="51"/>
      <c r="SK65" s="51"/>
      <c r="SL65" s="51"/>
      <c r="SM65" s="51"/>
      <c r="SN65" s="51"/>
      <c r="SO65" s="51"/>
      <c r="SP65" s="51"/>
      <c r="SQ65" s="51"/>
      <c r="SR65" s="51"/>
      <c r="SS65" s="51"/>
      <c r="ST65" s="51"/>
      <c r="SU65" s="51"/>
      <c r="SV65" s="51"/>
      <c r="SW65" s="51"/>
      <c r="SX65" s="51"/>
      <c r="SY65" s="51"/>
      <c r="SZ65" s="51"/>
      <c r="TA65" s="51"/>
      <c r="TB65" s="51"/>
      <c r="TC65" s="51"/>
      <c r="TD65" s="51"/>
      <c r="TE65" s="51"/>
      <c r="TF65" s="51"/>
      <c r="TG65" s="51"/>
      <c r="TH65" s="51"/>
      <c r="TI65" s="51"/>
      <c r="TJ65" s="51"/>
      <c r="TK65" s="51"/>
      <c r="TL65" s="51"/>
      <c r="TM65" s="51"/>
      <c r="TN65" s="51"/>
      <c r="TO65" s="51"/>
      <c r="TP65" s="51"/>
      <c r="TQ65" s="51"/>
      <c r="TR65" s="51"/>
      <c r="TS65" s="51"/>
      <c r="TT65" s="51"/>
      <c r="TU65" s="51"/>
      <c r="TV65" s="51"/>
      <c r="TW65" s="51"/>
      <c r="TX65" s="51"/>
      <c r="TY65" s="51"/>
      <c r="TZ65" s="51"/>
      <c r="UA65" s="51"/>
      <c r="UB65" s="51"/>
      <c r="UC65" s="51"/>
      <c r="UD65" s="51"/>
      <c r="UE65" s="51"/>
      <c r="UF65" s="51"/>
      <c r="UG65" s="51"/>
      <c r="UH65" s="51"/>
      <c r="UI65" s="51"/>
      <c r="UJ65" s="51"/>
      <c r="UK65" s="51"/>
      <c r="UL65" s="51"/>
      <c r="UM65" s="51"/>
      <c r="UN65" s="51"/>
      <c r="UO65" s="51"/>
      <c r="UP65" s="51"/>
      <c r="UQ65" s="51"/>
      <c r="UR65" s="51"/>
      <c r="US65" s="51"/>
      <c r="UT65" s="51"/>
      <c r="UU65" s="51"/>
      <c r="UV65" s="51"/>
      <c r="UW65" s="51"/>
      <c r="UX65" s="51"/>
      <c r="UY65" s="51"/>
      <c r="UZ65" s="51"/>
      <c r="VA65" s="51"/>
      <c r="VB65" s="51"/>
      <c r="VC65" s="51"/>
      <c r="VD65" s="51"/>
      <c r="VE65" s="51"/>
      <c r="VF65" s="51"/>
      <c r="VG65" s="51"/>
      <c r="VH65" s="51"/>
      <c r="VI65" s="51"/>
      <c r="VJ65" s="51"/>
      <c r="VK65" s="51"/>
      <c r="VL65" s="51"/>
      <c r="VM65" s="51"/>
      <c r="VN65" s="51"/>
      <c r="VO65" s="51"/>
      <c r="VP65" s="51"/>
      <c r="VQ65" s="51"/>
      <c r="VR65" s="51"/>
      <c r="VS65" s="51"/>
      <c r="VT65" s="51"/>
      <c r="VU65" s="51"/>
      <c r="VV65" s="51"/>
      <c r="VW65" s="51"/>
      <c r="VX65" s="51"/>
      <c r="VY65" s="51"/>
      <c r="VZ65" s="51"/>
      <c r="WA65" s="51"/>
      <c r="WB65" s="51"/>
      <c r="WC65" s="51"/>
      <c r="WD65" s="51"/>
      <c r="WE65" s="51"/>
      <c r="WF65" s="51"/>
      <c r="WG65" s="51"/>
      <c r="WH65" s="51"/>
      <c r="WI65" s="51"/>
      <c r="WJ65" s="51"/>
      <c r="WK65" s="51"/>
      <c r="WL65" s="51"/>
      <c r="WM65" s="51"/>
      <c r="WN65" s="51"/>
      <c r="WO65" s="51"/>
      <c r="WP65" s="51"/>
      <c r="WQ65" s="51"/>
      <c r="WR65" s="51"/>
      <c r="WS65" s="51"/>
      <c r="WT65" s="51"/>
      <c r="WU65" s="51"/>
      <c r="WV65" s="51"/>
      <c r="WW65" s="51"/>
      <c r="WX65" s="51"/>
      <c r="WY65" s="51"/>
      <c r="WZ65" s="51"/>
      <c r="XA65" s="51"/>
      <c r="XB65" s="51"/>
      <c r="XC65" s="51"/>
      <c r="XD65" s="51"/>
      <c r="XE65" s="51"/>
      <c r="XF65" s="51"/>
      <c r="XG65" s="51"/>
      <c r="XH65" s="51"/>
      <c r="XI65" s="51"/>
      <c r="XJ65" s="51"/>
      <c r="XK65" s="51"/>
      <c r="XL65" s="51"/>
      <c r="XM65" s="51"/>
      <c r="XN65" s="51"/>
      <c r="XO65" s="51"/>
      <c r="XP65" s="51"/>
      <c r="XQ65" s="51"/>
      <c r="XR65" s="51"/>
      <c r="XS65" s="51"/>
      <c r="XT65" s="51"/>
      <c r="XU65" s="51"/>
      <c r="XV65" s="51"/>
      <c r="XW65" s="51"/>
      <c r="XX65" s="51"/>
      <c r="XY65" s="51"/>
      <c r="XZ65" s="51"/>
      <c r="YA65" s="51"/>
      <c r="YB65" s="51"/>
      <c r="YC65" s="51"/>
      <c r="YD65" s="51"/>
      <c r="YE65" s="51"/>
      <c r="YF65" s="51"/>
      <c r="YG65" s="51"/>
      <c r="YH65" s="51"/>
      <c r="YI65" s="51"/>
      <c r="YJ65" s="51"/>
      <c r="YK65" s="51"/>
      <c r="YL65" s="51"/>
      <c r="YM65" s="51"/>
      <c r="YN65" s="51"/>
      <c r="YO65" s="51"/>
      <c r="YP65" s="51"/>
      <c r="YQ65" s="51"/>
      <c r="YR65" s="51"/>
      <c r="YS65" s="51"/>
      <c r="YT65" s="51"/>
      <c r="YU65" s="51"/>
      <c r="YV65" s="51"/>
      <c r="YW65" s="51"/>
      <c r="YX65" s="51"/>
      <c r="YY65" s="51"/>
      <c r="YZ65" s="51"/>
      <c r="ZA65" s="51"/>
      <c r="ZB65" s="51"/>
      <c r="ZC65" s="51"/>
      <c r="ZD65" s="51"/>
      <c r="ZE65" s="51"/>
      <c r="ZF65" s="51"/>
      <c r="ZG65" s="51"/>
      <c r="ZH65" s="51"/>
      <c r="ZI65" s="51"/>
      <c r="ZJ65" s="51"/>
      <c r="ZK65" s="51"/>
      <c r="ZL65" s="51"/>
      <c r="ZM65" s="51"/>
      <c r="ZN65" s="51"/>
      <c r="ZO65" s="51"/>
      <c r="ZP65" s="51"/>
      <c r="ZQ65" s="51"/>
      <c r="ZR65" s="51"/>
      <c r="ZS65" s="51"/>
      <c r="ZT65" s="51"/>
      <c r="ZU65" s="51"/>
      <c r="ZV65" s="51"/>
      <c r="ZW65" s="51"/>
      <c r="ZX65" s="51"/>
      <c r="ZY65" s="51"/>
      <c r="ZZ65" s="51"/>
      <c r="AAA65" s="51"/>
      <c r="AAB65" s="51"/>
      <c r="AAC65" s="51"/>
      <c r="AAD65" s="51"/>
      <c r="AAE65" s="51"/>
      <c r="AAF65" s="51"/>
      <c r="AAG65" s="51"/>
      <c r="AAH65" s="51"/>
      <c r="AAI65" s="51"/>
      <c r="AAJ65" s="51"/>
      <c r="AAK65" s="51"/>
      <c r="AAL65" s="51"/>
      <c r="AAM65" s="51"/>
      <c r="AAN65" s="51"/>
      <c r="AAO65" s="51"/>
      <c r="AAP65" s="51"/>
      <c r="AAQ65" s="51"/>
      <c r="AAR65" s="51"/>
      <c r="AAS65" s="51"/>
      <c r="AAT65" s="51"/>
      <c r="AAU65" s="51"/>
      <c r="AAV65" s="51"/>
      <c r="AAW65" s="51"/>
      <c r="AAX65" s="51"/>
      <c r="AAY65" s="51"/>
      <c r="AAZ65" s="51"/>
      <c r="ABA65" s="51"/>
      <c r="ABB65" s="51"/>
      <c r="ABC65" s="51"/>
      <c r="ABD65" s="51"/>
      <c r="ABE65" s="51"/>
      <c r="ABF65" s="51"/>
      <c r="ABG65" s="51"/>
      <c r="ABH65" s="51"/>
      <c r="ABI65" s="51"/>
      <c r="ABJ65" s="51"/>
      <c r="ABK65" s="51"/>
      <c r="ABL65" s="51"/>
      <c r="ABM65" s="51"/>
      <c r="ABN65" s="51"/>
      <c r="ABO65" s="51"/>
      <c r="ABP65" s="51"/>
      <c r="ABQ65" s="51"/>
      <c r="ABR65" s="51"/>
      <c r="ABS65" s="51"/>
      <c r="ABT65" s="51"/>
      <c r="ABU65" s="51"/>
      <c r="ABV65" s="51"/>
      <c r="ABW65" s="51"/>
      <c r="ABX65" s="51"/>
      <c r="ABY65" s="51"/>
      <c r="ABZ65" s="51"/>
      <c r="ACA65" s="51"/>
      <c r="ACB65" s="51"/>
      <c r="ACC65" s="51"/>
      <c r="ACD65" s="51"/>
      <c r="ACE65" s="51"/>
      <c r="ACF65" s="51"/>
      <c r="ACG65" s="51"/>
      <c r="ACH65" s="51"/>
      <c r="ACI65" s="51"/>
      <c r="ACJ65" s="51"/>
      <c r="ACK65" s="51"/>
      <c r="ACL65" s="51"/>
      <c r="ACM65" s="51"/>
      <c r="ACN65" s="51"/>
      <c r="ACO65" s="51"/>
      <c r="ACP65" s="51"/>
      <c r="ACQ65" s="51"/>
      <c r="ACR65" s="51"/>
      <c r="ACS65" s="51"/>
      <c r="ACT65" s="51"/>
      <c r="ACU65" s="51"/>
      <c r="ACV65" s="51"/>
      <c r="ACW65" s="51"/>
      <c r="ACX65" s="51"/>
      <c r="ACY65" s="51"/>
      <c r="ACZ65" s="51"/>
      <c r="ADA65" s="51"/>
      <c r="ADB65" s="51"/>
      <c r="ADC65" s="51"/>
      <c r="ADD65" s="51"/>
      <c r="ADE65" s="51"/>
      <c r="ADF65" s="51"/>
      <c r="ADG65" s="51"/>
      <c r="ADH65" s="51"/>
      <c r="ADI65" s="51"/>
      <c r="ADJ65" s="51"/>
      <c r="ADK65" s="51"/>
      <c r="ADL65" s="51"/>
      <c r="ADM65" s="51"/>
      <c r="ADN65" s="51"/>
      <c r="ADO65" s="51"/>
      <c r="ADP65" s="51"/>
      <c r="ADQ65" s="51"/>
      <c r="ADR65" s="51"/>
      <c r="ADS65" s="51"/>
      <c r="ADT65" s="51"/>
      <c r="ADU65" s="51"/>
      <c r="ADV65" s="51"/>
      <c r="ADW65" s="51"/>
      <c r="ADX65" s="51"/>
      <c r="ADY65" s="51"/>
      <c r="ADZ65" s="51"/>
      <c r="AEA65" s="51"/>
      <c r="AEB65" s="51"/>
      <c r="AEC65" s="51"/>
      <c r="AED65" s="51"/>
      <c r="AEE65" s="51"/>
      <c r="AEF65" s="51"/>
      <c r="AEG65" s="51"/>
      <c r="AEH65" s="51"/>
      <c r="AEI65" s="51"/>
      <c r="AEJ65" s="51"/>
      <c r="AEK65" s="51"/>
      <c r="AEL65" s="51"/>
      <c r="AEM65" s="51"/>
      <c r="AEN65" s="51"/>
      <c r="AEO65" s="51"/>
      <c r="AEP65" s="51"/>
      <c r="AEQ65" s="51"/>
      <c r="AER65" s="51"/>
      <c r="AES65" s="51"/>
      <c r="AET65" s="51"/>
      <c r="AEU65" s="51"/>
      <c r="AEV65" s="51"/>
      <c r="AEW65" s="51"/>
      <c r="AEX65" s="51"/>
      <c r="AEY65" s="51"/>
      <c r="AEZ65" s="51"/>
      <c r="AFA65" s="51"/>
      <c r="AFB65" s="51"/>
      <c r="AFC65" s="51"/>
      <c r="AFD65" s="51"/>
      <c r="AFE65" s="51"/>
      <c r="AFF65" s="51"/>
      <c r="AFG65" s="51"/>
      <c r="AFH65" s="51"/>
      <c r="AFI65" s="51"/>
      <c r="AFJ65" s="51"/>
      <c r="AFK65" s="51"/>
      <c r="AFL65" s="51"/>
      <c r="AFM65" s="51"/>
      <c r="AFN65" s="51"/>
      <c r="AFO65" s="51"/>
      <c r="AFP65" s="51"/>
      <c r="AFQ65" s="51"/>
      <c r="AFR65" s="51"/>
      <c r="AFS65" s="51"/>
      <c r="AFT65" s="51"/>
      <c r="AFU65" s="51"/>
      <c r="AFV65" s="51"/>
      <c r="AFW65" s="51"/>
      <c r="AFX65" s="51"/>
      <c r="AFY65" s="51"/>
      <c r="AFZ65" s="51"/>
      <c r="AGA65" s="51"/>
      <c r="AGB65" s="51"/>
      <c r="AGC65" s="51"/>
      <c r="AGD65" s="51"/>
      <c r="AGE65" s="51"/>
      <c r="AGF65" s="51"/>
      <c r="AGG65" s="51"/>
      <c r="AGH65" s="51"/>
      <c r="AGI65" s="51"/>
      <c r="AGJ65" s="51"/>
      <c r="AGK65" s="51"/>
      <c r="AGL65" s="51"/>
      <c r="AGM65" s="51"/>
      <c r="AGN65" s="51"/>
      <c r="AGO65" s="51"/>
      <c r="AGP65" s="51"/>
      <c r="AGQ65" s="51"/>
      <c r="AGR65" s="51"/>
      <c r="AGS65" s="51"/>
      <c r="AGT65" s="51"/>
      <c r="AGU65" s="51"/>
      <c r="AGV65" s="51"/>
      <c r="AGW65" s="51"/>
      <c r="AGX65" s="51"/>
      <c r="AGY65" s="51"/>
      <c r="AGZ65" s="51"/>
      <c r="AHA65" s="51"/>
      <c r="AHB65" s="51"/>
      <c r="AHC65" s="51"/>
      <c r="AHD65" s="51"/>
      <c r="AHE65" s="51"/>
      <c r="AHF65" s="51"/>
      <c r="AHG65" s="51"/>
      <c r="AHH65" s="51"/>
      <c r="AHI65" s="51"/>
      <c r="AHJ65" s="51"/>
      <c r="AHK65" s="51"/>
      <c r="AHL65" s="51"/>
      <c r="AHM65" s="51"/>
      <c r="AHN65" s="51"/>
      <c r="AHO65" s="51"/>
      <c r="AHP65" s="51"/>
      <c r="AHQ65" s="51"/>
      <c r="AHR65" s="51"/>
      <c r="AHS65" s="51"/>
      <c r="AHT65" s="51"/>
      <c r="AHU65" s="51"/>
      <c r="AHV65" s="51"/>
      <c r="AHW65" s="51"/>
      <c r="AHX65" s="51"/>
      <c r="AHY65" s="51"/>
      <c r="AHZ65" s="51"/>
      <c r="AIA65" s="51"/>
      <c r="AIB65" s="51"/>
      <c r="AIC65" s="51"/>
      <c r="AID65" s="51"/>
      <c r="AIE65" s="51"/>
      <c r="AIF65" s="51"/>
      <c r="AIG65" s="51"/>
      <c r="AIH65" s="51"/>
      <c r="AII65" s="51"/>
      <c r="AIJ65" s="51"/>
      <c r="AIK65" s="51"/>
      <c r="AIL65" s="51"/>
      <c r="AIM65" s="51"/>
      <c r="AIN65" s="51"/>
      <c r="AIO65" s="51"/>
      <c r="AIP65" s="51"/>
      <c r="AIQ65" s="51"/>
      <c r="AIR65" s="51"/>
      <c r="AIS65" s="51"/>
      <c r="AIT65" s="51"/>
      <c r="AIU65" s="51"/>
      <c r="AIV65" s="51"/>
      <c r="AIW65" s="51"/>
      <c r="AIX65" s="51"/>
      <c r="AIY65" s="51"/>
      <c r="AIZ65" s="51"/>
      <c r="AJA65" s="51"/>
      <c r="AJB65" s="51"/>
      <c r="AJC65" s="51"/>
      <c r="AJD65" s="51"/>
      <c r="AJE65" s="51"/>
      <c r="AJF65" s="51"/>
      <c r="AJG65" s="51"/>
      <c r="AJH65" s="51"/>
      <c r="AJI65" s="51"/>
      <c r="AJJ65" s="51"/>
      <c r="AJK65" s="51"/>
      <c r="AJL65" s="51"/>
      <c r="AJM65" s="51"/>
      <c r="AJN65" s="51"/>
      <c r="AJO65" s="51"/>
      <c r="AJP65" s="51"/>
      <c r="AJQ65" s="51"/>
      <c r="AJR65" s="51"/>
      <c r="AJS65" s="51"/>
      <c r="AJT65" s="51"/>
      <c r="AJU65" s="51"/>
      <c r="AJV65" s="51"/>
      <c r="AJW65" s="51"/>
      <c r="AJX65" s="51"/>
      <c r="AJY65" s="51"/>
      <c r="AJZ65" s="51"/>
      <c r="AKA65" s="51"/>
      <c r="AKB65" s="51"/>
      <c r="AKC65" s="51"/>
      <c r="AKD65" s="51"/>
      <c r="AKE65" s="51"/>
      <c r="AKF65" s="51"/>
      <c r="AKG65" s="51"/>
      <c r="AKH65" s="51"/>
      <c r="AKI65" s="51"/>
      <c r="AKJ65" s="51"/>
      <c r="AKK65" s="51"/>
      <c r="AKL65" s="51"/>
      <c r="AKM65" s="51"/>
      <c r="AKN65" s="51"/>
      <c r="AKO65" s="51"/>
      <c r="AKP65" s="51"/>
      <c r="AKQ65" s="51"/>
      <c r="AKR65" s="51"/>
      <c r="AKS65" s="51"/>
      <c r="AKT65" s="51"/>
      <c r="AKU65" s="51"/>
      <c r="AKV65" s="51"/>
      <c r="AKW65" s="51"/>
      <c r="AKX65" s="51"/>
      <c r="AKY65" s="51"/>
      <c r="AKZ65" s="51"/>
      <c r="ALA65" s="51"/>
      <c r="ALB65" s="51"/>
      <c r="ALC65" s="51"/>
      <c r="ALD65" s="51"/>
      <c r="ALE65" s="51"/>
      <c r="ALF65" s="51"/>
      <c r="ALG65" s="51"/>
      <c r="ALH65" s="51"/>
      <c r="ALI65" s="51"/>
      <c r="ALJ65" s="51"/>
      <c r="ALK65" s="51"/>
      <c r="ALL65" s="51"/>
      <c r="ALM65" s="51"/>
      <c r="ALN65" s="51"/>
      <c r="ALO65" s="51"/>
      <c r="ALP65" s="51"/>
      <c r="ALQ65" s="51"/>
      <c r="ALR65" s="51"/>
      <c r="ALS65" s="51"/>
      <c r="ALT65" s="51"/>
      <c r="ALU65" s="51"/>
      <c r="ALV65" s="51"/>
      <c r="ALW65" s="51"/>
      <c r="ALX65" s="51"/>
      <c r="ALY65" s="51"/>
      <c r="ALZ65" s="51"/>
      <c r="AMA65" s="51"/>
      <c r="AMB65" s="51"/>
      <c r="AMC65" s="51"/>
      <c r="AMD65" s="51"/>
      <c r="AME65" s="51"/>
      <c r="AMF65" s="51"/>
      <c r="AMG65" s="51"/>
      <c r="AMH65" s="51"/>
      <c r="AMI65" s="51"/>
      <c r="AMJ65" s="51"/>
      <c r="AMK65" s="51"/>
    </row>
    <row r="66" spans="1:1025" x14ac:dyDescent="0.3">
      <c r="A66" s="127">
        <v>3.1</v>
      </c>
      <c r="B66" s="44" t="s">
        <v>226</v>
      </c>
      <c r="C66" s="44" t="s">
        <v>225</v>
      </c>
      <c r="D66" s="44"/>
      <c r="E66" s="44" t="s">
        <v>39</v>
      </c>
      <c r="F66" s="44"/>
      <c r="G66" s="44"/>
      <c r="H66" s="136">
        <f>2700/3.3</f>
        <v>818.18181818181824</v>
      </c>
      <c r="I66" s="57">
        <v>1</v>
      </c>
      <c r="J66" s="57">
        <v>0</v>
      </c>
      <c r="K66" s="48">
        <v>2</v>
      </c>
      <c r="L66" s="44" t="s">
        <v>14</v>
      </c>
      <c r="M66" s="116">
        <v>43647</v>
      </c>
      <c r="N66" s="116">
        <v>43831</v>
      </c>
      <c r="O66" s="44"/>
      <c r="P66" s="44"/>
      <c r="Q66" s="44" t="s">
        <v>17</v>
      </c>
    </row>
    <row r="67" spans="1:1025" s="13" customFormat="1" x14ac:dyDescent="0.3">
      <c r="A67" s="127">
        <v>3.11</v>
      </c>
      <c r="B67" s="44" t="s">
        <v>226</v>
      </c>
      <c r="C67" s="44" t="s">
        <v>233</v>
      </c>
      <c r="D67" s="44"/>
      <c r="E67" s="44" t="s">
        <v>39</v>
      </c>
      <c r="F67" s="44"/>
      <c r="G67" s="44"/>
      <c r="H67" s="136">
        <f>24256/3.3</f>
        <v>7350.3030303030309</v>
      </c>
      <c r="I67" s="57"/>
      <c r="J67" s="57"/>
      <c r="K67" s="132">
        <v>2</v>
      </c>
      <c r="L67" s="44" t="s">
        <v>14</v>
      </c>
      <c r="M67" s="116">
        <v>43647</v>
      </c>
      <c r="N67" s="116">
        <v>43831</v>
      </c>
      <c r="O67" s="44"/>
      <c r="P67" s="44"/>
      <c r="Q67" s="44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1"/>
      <c r="NO67" s="51"/>
      <c r="NP67" s="51"/>
      <c r="NQ67" s="51"/>
      <c r="NR67" s="51"/>
      <c r="NS67" s="51"/>
      <c r="NT67" s="51"/>
      <c r="NU67" s="51"/>
      <c r="NV67" s="51"/>
      <c r="NW67" s="51"/>
      <c r="NX67" s="51"/>
      <c r="NY67" s="51"/>
      <c r="NZ67" s="51"/>
      <c r="OA67" s="51"/>
      <c r="OB67" s="51"/>
      <c r="OC67" s="51"/>
      <c r="OD67" s="51"/>
      <c r="OE67" s="51"/>
      <c r="OF67" s="51"/>
      <c r="OG67" s="51"/>
      <c r="OH67" s="51"/>
      <c r="OI67" s="51"/>
      <c r="OJ67" s="51"/>
      <c r="OK67" s="51"/>
      <c r="OL67" s="51"/>
      <c r="OM67" s="51"/>
      <c r="ON67" s="51"/>
      <c r="OO67" s="51"/>
      <c r="OP67" s="51"/>
      <c r="OQ67" s="51"/>
      <c r="OR67" s="51"/>
      <c r="OS67" s="51"/>
      <c r="OT67" s="51"/>
      <c r="OU67" s="51"/>
      <c r="OV67" s="51"/>
      <c r="OW67" s="51"/>
      <c r="OX67" s="51"/>
      <c r="OY67" s="51"/>
      <c r="OZ67" s="51"/>
      <c r="PA67" s="51"/>
      <c r="PB67" s="51"/>
      <c r="PC67" s="51"/>
      <c r="PD67" s="51"/>
      <c r="PE67" s="51"/>
      <c r="PF67" s="51"/>
      <c r="PG67" s="51"/>
      <c r="PH67" s="51"/>
      <c r="PI67" s="51"/>
      <c r="PJ67" s="51"/>
      <c r="PK67" s="51"/>
      <c r="PL67" s="51"/>
      <c r="PM67" s="51"/>
      <c r="PN67" s="51"/>
      <c r="PO67" s="51"/>
      <c r="PP67" s="51"/>
      <c r="PQ67" s="51"/>
      <c r="PR67" s="51"/>
      <c r="PS67" s="51"/>
      <c r="PT67" s="51"/>
      <c r="PU67" s="51"/>
      <c r="PV67" s="51"/>
      <c r="PW67" s="51"/>
      <c r="PX67" s="51"/>
      <c r="PY67" s="51"/>
      <c r="PZ67" s="51"/>
      <c r="QA67" s="51"/>
      <c r="QB67" s="51"/>
      <c r="QC67" s="51"/>
      <c r="QD67" s="51"/>
      <c r="QE67" s="51"/>
      <c r="QF67" s="51"/>
      <c r="QG67" s="51"/>
      <c r="QH67" s="51"/>
      <c r="QI67" s="51"/>
      <c r="QJ67" s="51"/>
      <c r="QK67" s="51"/>
      <c r="QL67" s="51"/>
      <c r="QM67" s="51"/>
      <c r="QN67" s="51"/>
      <c r="QO67" s="51"/>
      <c r="QP67" s="51"/>
      <c r="QQ67" s="51"/>
      <c r="QR67" s="51"/>
      <c r="QS67" s="51"/>
      <c r="QT67" s="51"/>
      <c r="QU67" s="51"/>
      <c r="QV67" s="51"/>
      <c r="QW67" s="51"/>
      <c r="QX67" s="51"/>
      <c r="QY67" s="51"/>
      <c r="QZ67" s="51"/>
      <c r="RA67" s="51"/>
      <c r="RB67" s="51"/>
      <c r="RC67" s="51"/>
      <c r="RD67" s="51"/>
      <c r="RE67" s="51"/>
      <c r="RF67" s="51"/>
      <c r="RG67" s="51"/>
      <c r="RH67" s="51"/>
      <c r="RI67" s="51"/>
      <c r="RJ67" s="51"/>
      <c r="RK67" s="51"/>
      <c r="RL67" s="51"/>
      <c r="RM67" s="51"/>
      <c r="RN67" s="51"/>
      <c r="RO67" s="51"/>
      <c r="RP67" s="51"/>
      <c r="RQ67" s="51"/>
      <c r="RR67" s="51"/>
      <c r="RS67" s="51"/>
      <c r="RT67" s="51"/>
      <c r="RU67" s="51"/>
      <c r="RV67" s="51"/>
      <c r="RW67" s="51"/>
      <c r="RX67" s="51"/>
      <c r="RY67" s="51"/>
      <c r="RZ67" s="51"/>
      <c r="SA67" s="51"/>
      <c r="SB67" s="51"/>
      <c r="SC67" s="51"/>
      <c r="SD67" s="51"/>
      <c r="SE67" s="51"/>
      <c r="SF67" s="51"/>
      <c r="SG67" s="51"/>
      <c r="SH67" s="51"/>
      <c r="SI67" s="51"/>
      <c r="SJ67" s="51"/>
      <c r="SK67" s="51"/>
      <c r="SL67" s="51"/>
      <c r="SM67" s="51"/>
      <c r="SN67" s="51"/>
      <c r="SO67" s="51"/>
      <c r="SP67" s="51"/>
      <c r="SQ67" s="51"/>
      <c r="SR67" s="51"/>
      <c r="SS67" s="51"/>
      <c r="ST67" s="51"/>
      <c r="SU67" s="51"/>
      <c r="SV67" s="51"/>
      <c r="SW67" s="51"/>
      <c r="SX67" s="51"/>
      <c r="SY67" s="51"/>
      <c r="SZ67" s="51"/>
      <c r="TA67" s="51"/>
      <c r="TB67" s="51"/>
      <c r="TC67" s="51"/>
      <c r="TD67" s="51"/>
      <c r="TE67" s="51"/>
      <c r="TF67" s="51"/>
      <c r="TG67" s="51"/>
      <c r="TH67" s="51"/>
      <c r="TI67" s="51"/>
      <c r="TJ67" s="51"/>
      <c r="TK67" s="51"/>
      <c r="TL67" s="51"/>
      <c r="TM67" s="51"/>
      <c r="TN67" s="51"/>
      <c r="TO67" s="51"/>
      <c r="TP67" s="51"/>
      <c r="TQ67" s="51"/>
      <c r="TR67" s="51"/>
      <c r="TS67" s="51"/>
      <c r="TT67" s="51"/>
      <c r="TU67" s="51"/>
      <c r="TV67" s="51"/>
      <c r="TW67" s="51"/>
      <c r="TX67" s="51"/>
      <c r="TY67" s="51"/>
      <c r="TZ67" s="51"/>
      <c r="UA67" s="51"/>
      <c r="UB67" s="51"/>
      <c r="UC67" s="51"/>
      <c r="UD67" s="51"/>
      <c r="UE67" s="51"/>
      <c r="UF67" s="51"/>
      <c r="UG67" s="51"/>
      <c r="UH67" s="51"/>
      <c r="UI67" s="51"/>
      <c r="UJ67" s="51"/>
      <c r="UK67" s="51"/>
      <c r="UL67" s="51"/>
      <c r="UM67" s="51"/>
      <c r="UN67" s="51"/>
      <c r="UO67" s="51"/>
      <c r="UP67" s="51"/>
      <c r="UQ67" s="51"/>
      <c r="UR67" s="51"/>
      <c r="US67" s="51"/>
      <c r="UT67" s="51"/>
      <c r="UU67" s="51"/>
      <c r="UV67" s="51"/>
      <c r="UW67" s="51"/>
      <c r="UX67" s="51"/>
      <c r="UY67" s="51"/>
      <c r="UZ67" s="51"/>
      <c r="VA67" s="51"/>
      <c r="VB67" s="51"/>
      <c r="VC67" s="51"/>
      <c r="VD67" s="51"/>
      <c r="VE67" s="51"/>
      <c r="VF67" s="51"/>
      <c r="VG67" s="51"/>
      <c r="VH67" s="51"/>
      <c r="VI67" s="51"/>
      <c r="VJ67" s="51"/>
      <c r="VK67" s="51"/>
      <c r="VL67" s="51"/>
      <c r="VM67" s="51"/>
      <c r="VN67" s="51"/>
      <c r="VO67" s="51"/>
      <c r="VP67" s="51"/>
      <c r="VQ67" s="51"/>
      <c r="VR67" s="51"/>
      <c r="VS67" s="51"/>
      <c r="VT67" s="51"/>
      <c r="VU67" s="51"/>
      <c r="VV67" s="51"/>
      <c r="VW67" s="51"/>
      <c r="VX67" s="51"/>
      <c r="VY67" s="51"/>
      <c r="VZ67" s="51"/>
      <c r="WA67" s="51"/>
      <c r="WB67" s="51"/>
      <c r="WC67" s="51"/>
      <c r="WD67" s="51"/>
      <c r="WE67" s="51"/>
      <c r="WF67" s="51"/>
      <c r="WG67" s="51"/>
      <c r="WH67" s="51"/>
      <c r="WI67" s="51"/>
      <c r="WJ67" s="51"/>
      <c r="WK67" s="51"/>
      <c r="WL67" s="51"/>
      <c r="WM67" s="51"/>
      <c r="WN67" s="51"/>
      <c r="WO67" s="51"/>
      <c r="WP67" s="51"/>
      <c r="WQ67" s="51"/>
      <c r="WR67" s="51"/>
      <c r="WS67" s="51"/>
      <c r="WT67" s="51"/>
      <c r="WU67" s="51"/>
      <c r="WV67" s="51"/>
      <c r="WW67" s="51"/>
      <c r="WX67" s="51"/>
      <c r="WY67" s="51"/>
      <c r="WZ67" s="51"/>
      <c r="XA67" s="51"/>
      <c r="XB67" s="51"/>
      <c r="XC67" s="51"/>
      <c r="XD67" s="51"/>
      <c r="XE67" s="51"/>
      <c r="XF67" s="51"/>
      <c r="XG67" s="51"/>
      <c r="XH67" s="51"/>
      <c r="XI67" s="51"/>
      <c r="XJ67" s="51"/>
      <c r="XK67" s="51"/>
      <c r="XL67" s="51"/>
      <c r="XM67" s="51"/>
      <c r="XN67" s="51"/>
      <c r="XO67" s="51"/>
      <c r="XP67" s="51"/>
      <c r="XQ67" s="51"/>
      <c r="XR67" s="51"/>
      <c r="XS67" s="51"/>
      <c r="XT67" s="51"/>
      <c r="XU67" s="51"/>
      <c r="XV67" s="51"/>
      <c r="XW67" s="51"/>
      <c r="XX67" s="51"/>
      <c r="XY67" s="51"/>
      <c r="XZ67" s="51"/>
      <c r="YA67" s="51"/>
      <c r="YB67" s="51"/>
      <c r="YC67" s="51"/>
      <c r="YD67" s="51"/>
      <c r="YE67" s="51"/>
      <c r="YF67" s="51"/>
      <c r="YG67" s="51"/>
      <c r="YH67" s="51"/>
      <c r="YI67" s="51"/>
      <c r="YJ67" s="51"/>
      <c r="YK67" s="51"/>
      <c r="YL67" s="51"/>
      <c r="YM67" s="51"/>
      <c r="YN67" s="51"/>
      <c r="YO67" s="51"/>
      <c r="YP67" s="51"/>
      <c r="YQ67" s="51"/>
      <c r="YR67" s="51"/>
      <c r="YS67" s="51"/>
      <c r="YT67" s="51"/>
      <c r="YU67" s="51"/>
      <c r="YV67" s="51"/>
      <c r="YW67" s="51"/>
      <c r="YX67" s="51"/>
      <c r="YY67" s="51"/>
      <c r="YZ67" s="51"/>
      <c r="ZA67" s="51"/>
      <c r="ZB67" s="51"/>
      <c r="ZC67" s="51"/>
      <c r="ZD67" s="51"/>
      <c r="ZE67" s="51"/>
      <c r="ZF67" s="51"/>
      <c r="ZG67" s="51"/>
      <c r="ZH67" s="51"/>
      <c r="ZI67" s="51"/>
      <c r="ZJ67" s="51"/>
      <c r="ZK67" s="51"/>
      <c r="ZL67" s="51"/>
      <c r="ZM67" s="51"/>
      <c r="ZN67" s="51"/>
      <c r="ZO67" s="51"/>
      <c r="ZP67" s="51"/>
      <c r="ZQ67" s="51"/>
      <c r="ZR67" s="51"/>
      <c r="ZS67" s="51"/>
      <c r="ZT67" s="51"/>
      <c r="ZU67" s="51"/>
      <c r="ZV67" s="51"/>
      <c r="ZW67" s="51"/>
      <c r="ZX67" s="51"/>
      <c r="ZY67" s="51"/>
      <c r="ZZ67" s="51"/>
      <c r="AAA67" s="51"/>
      <c r="AAB67" s="51"/>
      <c r="AAC67" s="51"/>
      <c r="AAD67" s="51"/>
      <c r="AAE67" s="51"/>
      <c r="AAF67" s="51"/>
      <c r="AAG67" s="51"/>
      <c r="AAH67" s="51"/>
      <c r="AAI67" s="51"/>
      <c r="AAJ67" s="51"/>
      <c r="AAK67" s="51"/>
      <c r="AAL67" s="51"/>
      <c r="AAM67" s="51"/>
      <c r="AAN67" s="51"/>
      <c r="AAO67" s="51"/>
      <c r="AAP67" s="51"/>
      <c r="AAQ67" s="51"/>
      <c r="AAR67" s="51"/>
      <c r="AAS67" s="51"/>
      <c r="AAT67" s="51"/>
      <c r="AAU67" s="51"/>
      <c r="AAV67" s="51"/>
      <c r="AAW67" s="51"/>
      <c r="AAX67" s="51"/>
      <c r="AAY67" s="51"/>
      <c r="AAZ67" s="51"/>
      <c r="ABA67" s="51"/>
      <c r="ABB67" s="51"/>
      <c r="ABC67" s="51"/>
      <c r="ABD67" s="51"/>
      <c r="ABE67" s="51"/>
      <c r="ABF67" s="51"/>
      <c r="ABG67" s="51"/>
      <c r="ABH67" s="51"/>
      <c r="ABI67" s="51"/>
      <c r="ABJ67" s="51"/>
      <c r="ABK67" s="51"/>
      <c r="ABL67" s="51"/>
      <c r="ABM67" s="51"/>
      <c r="ABN67" s="51"/>
      <c r="ABO67" s="51"/>
      <c r="ABP67" s="51"/>
      <c r="ABQ67" s="51"/>
      <c r="ABR67" s="51"/>
      <c r="ABS67" s="51"/>
      <c r="ABT67" s="51"/>
      <c r="ABU67" s="51"/>
      <c r="ABV67" s="51"/>
      <c r="ABW67" s="51"/>
      <c r="ABX67" s="51"/>
      <c r="ABY67" s="51"/>
      <c r="ABZ67" s="51"/>
      <c r="ACA67" s="51"/>
      <c r="ACB67" s="51"/>
      <c r="ACC67" s="51"/>
      <c r="ACD67" s="51"/>
      <c r="ACE67" s="51"/>
      <c r="ACF67" s="51"/>
      <c r="ACG67" s="51"/>
      <c r="ACH67" s="51"/>
      <c r="ACI67" s="51"/>
      <c r="ACJ67" s="51"/>
      <c r="ACK67" s="51"/>
      <c r="ACL67" s="51"/>
      <c r="ACM67" s="51"/>
      <c r="ACN67" s="51"/>
      <c r="ACO67" s="51"/>
      <c r="ACP67" s="51"/>
      <c r="ACQ67" s="51"/>
      <c r="ACR67" s="51"/>
      <c r="ACS67" s="51"/>
      <c r="ACT67" s="51"/>
      <c r="ACU67" s="51"/>
      <c r="ACV67" s="51"/>
      <c r="ACW67" s="51"/>
      <c r="ACX67" s="51"/>
      <c r="ACY67" s="51"/>
      <c r="ACZ67" s="51"/>
      <c r="ADA67" s="51"/>
      <c r="ADB67" s="51"/>
      <c r="ADC67" s="51"/>
      <c r="ADD67" s="51"/>
      <c r="ADE67" s="51"/>
      <c r="ADF67" s="51"/>
      <c r="ADG67" s="51"/>
      <c r="ADH67" s="51"/>
      <c r="ADI67" s="51"/>
      <c r="ADJ67" s="51"/>
      <c r="ADK67" s="51"/>
      <c r="ADL67" s="51"/>
      <c r="ADM67" s="51"/>
      <c r="ADN67" s="51"/>
      <c r="ADO67" s="51"/>
      <c r="ADP67" s="51"/>
      <c r="ADQ67" s="51"/>
      <c r="ADR67" s="51"/>
      <c r="ADS67" s="51"/>
      <c r="ADT67" s="51"/>
      <c r="ADU67" s="51"/>
      <c r="ADV67" s="51"/>
      <c r="ADW67" s="51"/>
      <c r="ADX67" s="51"/>
      <c r="ADY67" s="51"/>
      <c r="ADZ67" s="51"/>
      <c r="AEA67" s="51"/>
      <c r="AEB67" s="51"/>
      <c r="AEC67" s="51"/>
      <c r="AED67" s="51"/>
      <c r="AEE67" s="51"/>
      <c r="AEF67" s="51"/>
      <c r="AEG67" s="51"/>
      <c r="AEH67" s="51"/>
      <c r="AEI67" s="51"/>
      <c r="AEJ67" s="51"/>
      <c r="AEK67" s="51"/>
      <c r="AEL67" s="51"/>
      <c r="AEM67" s="51"/>
      <c r="AEN67" s="51"/>
      <c r="AEO67" s="51"/>
      <c r="AEP67" s="51"/>
      <c r="AEQ67" s="51"/>
      <c r="AER67" s="51"/>
      <c r="AES67" s="51"/>
      <c r="AET67" s="51"/>
      <c r="AEU67" s="51"/>
      <c r="AEV67" s="51"/>
      <c r="AEW67" s="51"/>
      <c r="AEX67" s="51"/>
      <c r="AEY67" s="51"/>
      <c r="AEZ67" s="51"/>
      <c r="AFA67" s="51"/>
      <c r="AFB67" s="51"/>
      <c r="AFC67" s="51"/>
      <c r="AFD67" s="51"/>
      <c r="AFE67" s="51"/>
      <c r="AFF67" s="51"/>
      <c r="AFG67" s="51"/>
      <c r="AFH67" s="51"/>
      <c r="AFI67" s="51"/>
      <c r="AFJ67" s="51"/>
      <c r="AFK67" s="51"/>
      <c r="AFL67" s="51"/>
      <c r="AFM67" s="51"/>
      <c r="AFN67" s="51"/>
      <c r="AFO67" s="51"/>
      <c r="AFP67" s="51"/>
      <c r="AFQ67" s="51"/>
      <c r="AFR67" s="51"/>
      <c r="AFS67" s="51"/>
      <c r="AFT67" s="51"/>
      <c r="AFU67" s="51"/>
      <c r="AFV67" s="51"/>
      <c r="AFW67" s="51"/>
      <c r="AFX67" s="51"/>
      <c r="AFY67" s="51"/>
      <c r="AFZ67" s="51"/>
      <c r="AGA67" s="51"/>
      <c r="AGB67" s="51"/>
      <c r="AGC67" s="51"/>
      <c r="AGD67" s="51"/>
      <c r="AGE67" s="51"/>
      <c r="AGF67" s="51"/>
      <c r="AGG67" s="51"/>
      <c r="AGH67" s="51"/>
      <c r="AGI67" s="51"/>
      <c r="AGJ67" s="51"/>
      <c r="AGK67" s="51"/>
      <c r="AGL67" s="51"/>
      <c r="AGM67" s="51"/>
      <c r="AGN67" s="51"/>
      <c r="AGO67" s="51"/>
      <c r="AGP67" s="51"/>
      <c r="AGQ67" s="51"/>
      <c r="AGR67" s="51"/>
      <c r="AGS67" s="51"/>
      <c r="AGT67" s="51"/>
      <c r="AGU67" s="51"/>
      <c r="AGV67" s="51"/>
      <c r="AGW67" s="51"/>
      <c r="AGX67" s="51"/>
      <c r="AGY67" s="51"/>
      <c r="AGZ67" s="51"/>
      <c r="AHA67" s="51"/>
      <c r="AHB67" s="51"/>
      <c r="AHC67" s="51"/>
      <c r="AHD67" s="51"/>
      <c r="AHE67" s="51"/>
      <c r="AHF67" s="51"/>
      <c r="AHG67" s="51"/>
      <c r="AHH67" s="51"/>
      <c r="AHI67" s="51"/>
      <c r="AHJ67" s="51"/>
      <c r="AHK67" s="51"/>
      <c r="AHL67" s="51"/>
      <c r="AHM67" s="51"/>
      <c r="AHN67" s="51"/>
      <c r="AHO67" s="51"/>
      <c r="AHP67" s="51"/>
      <c r="AHQ67" s="51"/>
      <c r="AHR67" s="51"/>
      <c r="AHS67" s="51"/>
      <c r="AHT67" s="51"/>
      <c r="AHU67" s="51"/>
      <c r="AHV67" s="51"/>
      <c r="AHW67" s="51"/>
      <c r="AHX67" s="51"/>
      <c r="AHY67" s="51"/>
      <c r="AHZ67" s="51"/>
      <c r="AIA67" s="51"/>
      <c r="AIB67" s="51"/>
      <c r="AIC67" s="51"/>
      <c r="AID67" s="51"/>
      <c r="AIE67" s="51"/>
      <c r="AIF67" s="51"/>
      <c r="AIG67" s="51"/>
      <c r="AIH67" s="51"/>
      <c r="AII67" s="51"/>
      <c r="AIJ67" s="51"/>
      <c r="AIK67" s="51"/>
      <c r="AIL67" s="51"/>
      <c r="AIM67" s="51"/>
      <c r="AIN67" s="51"/>
      <c r="AIO67" s="51"/>
      <c r="AIP67" s="51"/>
      <c r="AIQ67" s="51"/>
      <c r="AIR67" s="51"/>
      <c r="AIS67" s="51"/>
      <c r="AIT67" s="51"/>
      <c r="AIU67" s="51"/>
      <c r="AIV67" s="51"/>
      <c r="AIW67" s="51"/>
      <c r="AIX67" s="51"/>
      <c r="AIY67" s="51"/>
      <c r="AIZ67" s="51"/>
      <c r="AJA67" s="51"/>
      <c r="AJB67" s="51"/>
      <c r="AJC67" s="51"/>
      <c r="AJD67" s="51"/>
      <c r="AJE67" s="51"/>
      <c r="AJF67" s="51"/>
      <c r="AJG67" s="51"/>
      <c r="AJH67" s="51"/>
      <c r="AJI67" s="51"/>
      <c r="AJJ67" s="51"/>
      <c r="AJK67" s="51"/>
      <c r="AJL67" s="51"/>
      <c r="AJM67" s="51"/>
      <c r="AJN67" s="51"/>
      <c r="AJO67" s="51"/>
      <c r="AJP67" s="51"/>
      <c r="AJQ67" s="51"/>
      <c r="AJR67" s="51"/>
      <c r="AJS67" s="51"/>
      <c r="AJT67" s="51"/>
      <c r="AJU67" s="51"/>
      <c r="AJV67" s="51"/>
      <c r="AJW67" s="51"/>
      <c r="AJX67" s="51"/>
      <c r="AJY67" s="51"/>
      <c r="AJZ67" s="51"/>
      <c r="AKA67" s="51"/>
      <c r="AKB67" s="51"/>
      <c r="AKC67" s="51"/>
      <c r="AKD67" s="51"/>
      <c r="AKE67" s="51"/>
      <c r="AKF67" s="51"/>
      <c r="AKG67" s="51"/>
      <c r="AKH67" s="51"/>
      <c r="AKI67" s="51"/>
      <c r="AKJ67" s="51"/>
      <c r="AKK67" s="51"/>
      <c r="AKL67" s="51"/>
      <c r="AKM67" s="51"/>
      <c r="AKN67" s="51"/>
      <c r="AKO67" s="51"/>
      <c r="AKP67" s="51"/>
      <c r="AKQ67" s="51"/>
      <c r="AKR67" s="51"/>
      <c r="AKS67" s="51"/>
      <c r="AKT67" s="51"/>
      <c r="AKU67" s="51"/>
      <c r="AKV67" s="51"/>
      <c r="AKW67" s="51"/>
      <c r="AKX67" s="51"/>
      <c r="AKY67" s="51"/>
      <c r="AKZ67" s="51"/>
      <c r="ALA67" s="51"/>
      <c r="ALB67" s="51"/>
      <c r="ALC67" s="51"/>
      <c r="ALD67" s="51"/>
      <c r="ALE67" s="51"/>
      <c r="ALF67" s="51"/>
      <c r="ALG67" s="51"/>
      <c r="ALH67" s="51"/>
      <c r="ALI67" s="51"/>
      <c r="ALJ67" s="51"/>
      <c r="ALK67" s="51"/>
      <c r="ALL67" s="51"/>
      <c r="ALM67" s="51"/>
      <c r="ALN67" s="51"/>
      <c r="ALO67" s="51"/>
      <c r="ALP67" s="51"/>
      <c r="ALQ67" s="51"/>
      <c r="ALR67" s="51"/>
      <c r="ALS67" s="51"/>
      <c r="ALT67" s="51"/>
      <c r="ALU67" s="51"/>
      <c r="ALV67" s="51"/>
      <c r="ALW67" s="51"/>
      <c r="ALX67" s="51"/>
      <c r="ALY67" s="51"/>
      <c r="ALZ67" s="51"/>
      <c r="AMA67" s="51"/>
      <c r="AMB67" s="51"/>
      <c r="AMC67" s="51"/>
      <c r="AMD67" s="51"/>
      <c r="AME67" s="51"/>
      <c r="AMF67" s="51"/>
      <c r="AMG67" s="51"/>
      <c r="AMH67" s="51"/>
      <c r="AMI67" s="51"/>
      <c r="AMJ67" s="51"/>
      <c r="AMK67" s="51"/>
    </row>
    <row r="68" spans="1:1025" s="13" customFormat="1" x14ac:dyDescent="0.3">
      <c r="A68" s="50">
        <v>3.12</v>
      </c>
      <c r="B68" s="44" t="s">
        <v>226</v>
      </c>
      <c r="C68" s="44" t="s">
        <v>212</v>
      </c>
      <c r="D68" s="44"/>
      <c r="E68" s="44" t="s">
        <v>38</v>
      </c>
      <c r="F68" s="44"/>
      <c r="G68" s="44"/>
      <c r="H68" s="136">
        <f>4880000/3.3</f>
        <v>1478787.8787878789</v>
      </c>
      <c r="I68" s="57"/>
      <c r="J68" s="57"/>
      <c r="K68" s="115">
        <v>3</v>
      </c>
      <c r="L68" s="44" t="s">
        <v>15</v>
      </c>
      <c r="M68" s="116">
        <v>43466</v>
      </c>
      <c r="N68" s="116">
        <v>43647</v>
      </c>
      <c r="O68" s="44"/>
      <c r="P68" s="44"/>
      <c r="Q68" s="44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  <c r="IW68" s="51"/>
      <c r="IX68" s="51"/>
      <c r="IY68" s="51"/>
      <c r="IZ68" s="51"/>
      <c r="JA68" s="51"/>
      <c r="JB68" s="51"/>
      <c r="JC68" s="51"/>
      <c r="JD68" s="51"/>
      <c r="JE68" s="51"/>
      <c r="JF68" s="51"/>
      <c r="JG68" s="51"/>
      <c r="JH68" s="51"/>
      <c r="JI68" s="51"/>
      <c r="JJ68" s="51"/>
      <c r="JK68" s="51"/>
      <c r="JL68" s="51"/>
      <c r="JM68" s="51"/>
      <c r="JN68" s="51"/>
      <c r="JO68" s="51"/>
      <c r="JP68" s="51"/>
      <c r="JQ68" s="51"/>
      <c r="JR68" s="51"/>
      <c r="JS68" s="51"/>
      <c r="JT68" s="51"/>
      <c r="JU68" s="51"/>
      <c r="JV68" s="51"/>
      <c r="JW68" s="51"/>
      <c r="JX68" s="51"/>
      <c r="JY68" s="51"/>
      <c r="JZ68" s="51"/>
      <c r="KA68" s="51"/>
      <c r="KB68" s="51"/>
      <c r="KC68" s="51"/>
      <c r="KD68" s="51"/>
      <c r="KE68" s="51"/>
      <c r="KF68" s="51"/>
      <c r="KG68" s="51"/>
      <c r="KH68" s="51"/>
      <c r="KI68" s="51"/>
      <c r="KJ68" s="51"/>
      <c r="KK68" s="51"/>
      <c r="KL68" s="51"/>
      <c r="KM68" s="51"/>
      <c r="KN68" s="51"/>
      <c r="KO68" s="51"/>
      <c r="KP68" s="51"/>
      <c r="KQ68" s="51"/>
      <c r="KR68" s="51"/>
      <c r="KS68" s="51"/>
      <c r="KT68" s="51"/>
      <c r="KU68" s="51"/>
      <c r="KV68" s="51"/>
      <c r="KW68" s="51"/>
      <c r="KX68" s="51"/>
      <c r="KY68" s="51"/>
      <c r="KZ68" s="51"/>
      <c r="LA68" s="51"/>
      <c r="LB68" s="51"/>
      <c r="LC68" s="51"/>
      <c r="LD68" s="51"/>
      <c r="LE68" s="51"/>
      <c r="LF68" s="51"/>
      <c r="LG68" s="51"/>
      <c r="LH68" s="51"/>
      <c r="LI68" s="51"/>
      <c r="LJ68" s="51"/>
      <c r="LK68" s="51"/>
      <c r="LL68" s="51"/>
      <c r="LM68" s="51"/>
      <c r="LN68" s="51"/>
      <c r="LO68" s="51"/>
      <c r="LP68" s="51"/>
      <c r="LQ68" s="51"/>
      <c r="LR68" s="51"/>
      <c r="LS68" s="51"/>
      <c r="LT68" s="51"/>
      <c r="LU68" s="51"/>
      <c r="LV68" s="51"/>
      <c r="LW68" s="51"/>
      <c r="LX68" s="51"/>
      <c r="LY68" s="51"/>
      <c r="LZ68" s="51"/>
      <c r="MA68" s="51"/>
      <c r="MB68" s="51"/>
      <c r="MC68" s="51"/>
      <c r="MD68" s="51"/>
      <c r="ME68" s="51"/>
      <c r="MF68" s="51"/>
      <c r="MG68" s="51"/>
      <c r="MH68" s="51"/>
      <c r="MI68" s="51"/>
      <c r="MJ68" s="51"/>
      <c r="MK68" s="51"/>
      <c r="ML68" s="51"/>
      <c r="MM68" s="51"/>
      <c r="MN68" s="51"/>
      <c r="MO68" s="51"/>
      <c r="MP68" s="51"/>
      <c r="MQ68" s="51"/>
      <c r="MR68" s="51"/>
      <c r="MS68" s="51"/>
      <c r="MT68" s="51"/>
      <c r="MU68" s="51"/>
      <c r="MV68" s="51"/>
      <c r="MW68" s="51"/>
      <c r="MX68" s="51"/>
      <c r="MY68" s="51"/>
      <c r="MZ68" s="51"/>
      <c r="NA68" s="51"/>
      <c r="NB68" s="51"/>
      <c r="NC68" s="51"/>
      <c r="ND68" s="51"/>
      <c r="NE68" s="51"/>
      <c r="NF68" s="51"/>
      <c r="NG68" s="51"/>
      <c r="NH68" s="51"/>
      <c r="NI68" s="51"/>
      <c r="NJ68" s="51"/>
      <c r="NK68" s="51"/>
      <c r="NL68" s="51"/>
      <c r="NM68" s="51"/>
      <c r="NN68" s="51"/>
      <c r="NO68" s="51"/>
      <c r="NP68" s="51"/>
      <c r="NQ68" s="51"/>
      <c r="NR68" s="51"/>
      <c r="NS68" s="51"/>
      <c r="NT68" s="51"/>
      <c r="NU68" s="51"/>
      <c r="NV68" s="51"/>
      <c r="NW68" s="51"/>
      <c r="NX68" s="51"/>
      <c r="NY68" s="51"/>
      <c r="NZ68" s="51"/>
      <c r="OA68" s="51"/>
      <c r="OB68" s="51"/>
      <c r="OC68" s="51"/>
      <c r="OD68" s="51"/>
      <c r="OE68" s="51"/>
      <c r="OF68" s="51"/>
      <c r="OG68" s="51"/>
      <c r="OH68" s="51"/>
      <c r="OI68" s="51"/>
      <c r="OJ68" s="51"/>
      <c r="OK68" s="51"/>
      <c r="OL68" s="51"/>
      <c r="OM68" s="51"/>
      <c r="ON68" s="51"/>
      <c r="OO68" s="51"/>
      <c r="OP68" s="51"/>
      <c r="OQ68" s="51"/>
      <c r="OR68" s="51"/>
      <c r="OS68" s="51"/>
      <c r="OT68" s="51"/>
      <c r="OU68" s="51"/>
      <c r="OV68" s="51"/>
      <c r="OW68" s="51"/>
      <c r="OX68" s="51"/>
      <c r="OY68" s="51"/>
      <c r="OZ68" s="51"/>
      <c r="PA68" s="51"/>
      <c r="PB68" s="51"/>
      <c r="PC68" s="51"/>
      <c r="PD68" s="51"/>
      <c r="PE68" s="51"/>
      <c r="PF68" s="51"/>
      <c r="PG68" s="51"/>
      <c r="PH68" s="51"/>
      <c r="PI68" s="51"/>
      <c r="PJ68" s="51"/>
      <c r="PK68" s="51"/>
      <c r="PL68" s="51"/>
      <c r="PM68" s="51"/>
      <c r="PN68" s="51"/>
      <c r="PO68" s="51"/>
      <c r="PP68" s="51"/>
      <c r="PQ68" s="51"/>
      <c r="PR68" s="51"/>
      <c r="PS68" s="51"/>
      <c r="PT68" s="51"/>
      <c r="PU68" s="51"/>
      <c r="PV68" s="51"/>
      <c r="PW68" s="51"/>
      <c r="PX68" s="51"/>
      <c r="PY68" s="51"/>
      <c r="PZ68" s="51"/>
      <c r="QA68" s="51"/>
      <c r="QB68" s="51"/>
      <c r="QC68" s="51"/>
      <c r="QD68" s="51"/>
      <c r="QE68" s="51"/>
      <c r="QF68" s="51"/>
      <c r="QG68" s="51"/>
      <c r="QH68" s="51"/>
      <c r="QI68" s="51"/>
      <c r="QJ68" s="51"/>
      <c r="QK68" s="51"/>
      <c r="QL68" s="51"/>
      <c r="QM68" s="51"/>
      <c r="QN68" s="51"/>
      <c r="QO68" s="51"/>
      <c r="QP68" s="51"/>
      <c r="QQ68" s="51"/>
      <c r="QR68" s="51"/>
      <c r="QS68" s="51"/>
      <c r="QT68" s="51"/>
      <c r="QU68" s="51"/>
      <c r="QV68" s="51"/>
      <c r="QW68" s="51"/>
      <c r="QX68" s="51"/>
      <c r="QY68" s="51"/>
      <c r="QZ68" s="51"/>
      <c r="RA68" s="51"/>
      <c r="RB68" s="51"/>
      <c r="RC68" s="51"/>
      <c r="RD68" s="51"/>
      <c r="RE68" s="51"/>
      <c r="RF68" s="51"/>
      <c r="RG68" s="51"/>
      <c r="RH68" s="51"/>
      <c r="RI68" s="51"/>
      <c r="RJ68" s="51"/>
      <c r="RK68" s="51"/>
      <c r="RL68" s="51"/>
      <c r="RM68" s="51"/>
      <c r="RN68" s="51"/>
      <c r="RO68" s="51"/>
      <c r="RP68" s="51"/>
      <c r="RQ68" s="51"/>
      <c r="RR68" s="51"/>
      <c r="RS68" s="51"/>
      <c r="RT68" s="51"/>
      <c r="RU68" s="51"/>
      <c r="RV68" s="51"/>
      <c r="RW68" s="51"/>
      <c r="RX68" s="51"/>
      <c r="RY68" s="51"/>
      <c r="RZ68" s="51"/>
      <c r="SA68" s="51"/>
      <c r="SB68" s="51"/>
      <c r="SC68" s="51"/>
      <c r="SD68" s="51"/>
      <c r="SE68" s="51"/>
      <c r="SF68" s="51"/>
      <c r="SG68" s="51"/>
      <c r="SH68" s="51"/>
      <c r="SI68" s="51"/>
      <c r="SJ68" s="51"/>
      <c r="SK68" s="51"/>
      <c r="SL68" s="51"/>
      <c r="SM68" s="51"/>
      <c r="SN68" s="51"/>
      <c r="SO68" s="51"/>
      <c r="SP68" s="51"/>
      <c r="SQ68" s="51"/>
      <c r="SR68" s="51"/>
      <c r="SS68" s="51"/>
      <c r="ST68" s="51"/>
      <c r="SU68" s="51"/>
      <c r="SV68" s="51"/>
      <c r="SW68" s="51"/>
      <c r="SX68" s="51"/>
      <c r="SY68" s="51"/>
      <c r="SZ68" s="51"/>
      <c r="TA68" s="51"/>
      <c r="TB68" s="51"/>
      <c r="TC68" s="51"/>
      <c r="TD68" s="51"/>
      <c r="TE68" s="51"/>
      <c r="TF68" s="51"/>
      <c r="TG68" s="51"/>
      <c r="TH68" s="51"/>
      <c r="TI68" s="51"/>
      <c r="TJ68" s="51"/>
      <c r="TK68" s="51"/>
      <c r="TL68" s="51"/>
      <c r="TM68" s="51"/>
      <c r="TN68" s="51"/>
      <c r="TO68" s="51"/>
      <c r="TP68" s="51"/>
      <c r="TQ68" s="51"/>
      <c r="TR68" s="51"/>
      <c r="TS68" s="51"/>
      <c r="TT68" s="51"/>
      <c r="TU68" s="51"/>
      <c r="TV68" s="51"/>
      <c r="TW68" s="51"/>
      <c r="TX68" s="51"/>
      <c r="TY68" s="51"/>
      <c r="TZ68" s="51"/>
      <c r="UA68" s="51"/>
      <c r="UB68" s="51"/>
      <c r="UC68" s="51"/>
      <c r="UD68" s="51"/>
      <c r="UE68" s="51"/>
      <c r="UF68" s="51"/>
      <c r="UG68" s="51"/>
      <c r="UH68" s="51"/>
      <c r="UI68" s="51"/>
      <c r="UJ68" s="51"/>
      <c r="UK68" s="51"/>
      <c r="UL68" s="51"/>
      <c r="UM68" s="51"/>
      <c r="UN68" s="51"/>
      <c r="UO68" s="51"/>
      <c r="UP68" s="51"/>
      <c r="UQ68" s="51"/>
      <c r="UR68" s="51"/>
      <c r="US68" s="51"/>
      <c r="UT68" s="51"/>
      <c r="UU68" s="51"/>
      <c r="UV68" s="51"/>
      <c r="UW68" s="51"/>
      <c r="UX68" s="51"/>
      <c r="UY68" s="51"/>
      <c r="UZ68" s="51"/>
      <c r="VA68" s="51"/>
      <c r="VB68" s="51"/>
      <c r="VC68" s="51"/>
      <c r="VD68" s="51"/>
      <c r="VE68" s="51"/>
      <c r="VF68" s="51"/>
      <c r="VG68" s="51"/>
      <c r="VH68" s="51"/>
      <c r="VI68" s="51"/>
      <c r="VJ68" s="51"/>
      <c r="VK68" s="51"/>
      <c r="VL68" s="51"/>
      <c r="VM68" s="51"/>
      <c r="VN68" s="51"/>
      <c r="VO68" s="51"/>
      <c r="VP68" s="51"/>
      <c r="VQ68" s="51"/>
      <c r="VR68" s="51"/>
      <c r="VS68" s="51"/>
      <c r="VT68" s="51"/>
      <c r="VU68" s="51"/>
      <c r="VV68" s="51"/>
      <c r="VW68" s="51"/>
      <c r="VX68" s="51"/>
      <c r="VY68" s="51"/>
      <c r="VZ68" s="51"/>
      <c r="WA68" s="51"/>
      <c r="WB68" s="51"/>
      <c r="WC68" s="51"/>
      <c r="WD68" s="51"/>
      <c r="WE68" s="51"/>
      <c r="WF68" s="51"/>
      <c r="WG68" s="51"/>
      <c r="WH68" s="51"/>
      <c r="WI68" s="51"/>
      <c r="WJ68" s="51"/>
      <c r="WK68" s="51"/>
      <c r="WL68" s="51"/>
      <c r="WM68" s="51"/>
      <c r="WN68" s="51"/>
      <c r="WO68" s="51"/>
      <c r="WP68" s="51"/>
      <c r="WQ68" s="51"/>
      <c r="WR68" s="51"/>
      <c r="WS68" s="51"/>
      <c r="WT68" s="51"/>
      <c r="WU68" s="51"/>
      <c r="WV68" s="51"/>
      <c r="WW68" s="51"/>
      <c r="WX68" s="51"/>
      <c r="WY68" s="51"/>
      <c r="WZ68" s="51"/>
      <c r="XA68" s="51"/>
      <c r="XB68" s="51"/>
      <c r="XC68" s="51"/>
      <c r="XD68" s="51"/>
      <c r="XE68" s="51"/>
      <c r="XF68" s="51"/>
      <c r="XG68" s="51"/>
      <c r="XH68" s="51"/>
      <c r="XI68" s="51"/>
      <c r="XJ68" s="51"/>
      <c r="XK68" s="51"/>
      <c r="XL68" s="51"/>
      <c r="XM68" s="51"/>
      <c r="XN68" s="51"/>
      <c r="XO68" s="51"/>
      <c r="XP68" s="51"/>
      <c r="XQ68" s="51"/>
      <c r="XR68" s="51"/>
      <c r="XS68" s="51"/>
      <c r="XT68" s="51"/>
      <c r="XU68" s="51"/>
      <c r="XV68" s="51"/>
      <c r="XW68" s="51"/>
      <c r="XX68" s="51"/>
      <c r="XY68" s="51"/>
      <c r="XZ68" s="51"/>
      <c r="YA68" s="51"/>
      <c r="YB68" s="51"/>
      <c r="YC68" s="51"/>
      <c r="YD68" s="51"/>
      <c r="YE68" s="51"/>
      <c r="YF68" s="51"/>
      <c r="YG68" s="51"/>
      <c r="YH68" s="51"/>
      <c r="YI68" s="51"/>
      <c r="YJ68" s="51"/>
      <c r="YK68" s="51"/>
      <c r="YL68" s="51"/>
      <c r="YM68" s="51"/>
      <c r="YN68" s="51"/>
      <c r="YO68" s="51"/>
      <c r="YP68" s="51"/>
      <c r="YQ68" s="51"/>
      <c r="YR68" s="51"/>
      <c r="YS68" s="51"/>
      <c r="YT68" s="51"/>
      <c r="YU68" s="51"/>
      <c r="YV68" s="51"/>
      <c r="YW68" s="51"/>
      <c r="YX68" s="51"/>
      <c r="YY68" s="51"/>
      <c r="YZ68" s="51"/>
      <c r="ZA68" s="51"/>
      <c r="ZB68" s="51"/>
      <c r="ZC68" s="51"/>
      <c r="ZD68" s="51"/>
      <c r="ZE68" s="51"/>
      <c r="ZF68" s="51"/>
      <c r="ZG68" s="51"/>
      <c r="ZH68" s="51"/>
      <c r="ZI68" s="51"/>
      <c r="ZJ68" s="51"/>
      <c r="ZK68" s="51"/>
      <c r="ZL68" s="51"/>
      <c r="ZM68" s="51"/>
      <c r="ZN68" s="51"/>
      <c r="ZO68" s="51"/>
      <c r="ZP68" s="51"/>
      <c r="ZQ68" s="51"/>
      <c r="ZR68" s="51"/>
      <c r="ZS68" s="51"/>
      <c r="ZT68" s="51"/>
      <c r="ZU68" s="51"/>
      <c r="ZV68" s="51"/>
      <c r="ZW68" s="51"/>
      <c r="ZX68" s="51"/>
      <c r="ZY68" s="51"/>
      <c r="ZZ68" s="51"/>
      <c r="AAA68" s="51"/>
      <c r="AAB68" s="51"/>
      <c r="AAC68" s="51"/>
      <c r="AAD68" s="51"/>
      <c r="AAE68" s="51"/>
      <c r="AAF68" s="51"/>
      <c r="AAG68" s="51"/>
      <c r="AAH68" s="51"/>
      <c r="AAI68" s="51"/>
      <c r="AAJ68" s="51"/>
      <c r="AAK68" s="51"/>
      <c r="AAL68" s="51"/>
      <c r="AAM68" s="51"/>
      <c r="AAN68" s="51"/>
      <c r="AAO68" s="51"/>
      <c r="AAP68" s="51"/>
      <c r="AAQ68" s="51"/>
      <c r="AAR68" s="51"/>
      <c r="AAS68" s="51"/>
      <c r="AAT68" s="51"/>
      <c r="AAU68" s="51"/>
      <c r="AAV68" s="51"/>
      <c r="AAW68" s="51"/>
      <c r="AAX68" s="51"/>
      <c r="AAY68" s="51"/>
      <c r="AAZ68" s="51"/>
      <c r="ABA68" s="51"/>
      <c r="ABB68" s="51"/>
      <c r="ABC68" s="51"/>
      <c r="ABD68" s="51"/>
      <c r="ABE68" s="51"/>
      <c r="ABF68" s="51"/>
      <c r="ABG68" s="51"/>
      <c r="ABH68" s="51"/>
      <c r="ABI68" s="51"/>
      <c r="ABJ68" s="51"/>
      <c r="ABK68" s="51"/>
      <c r="ABL68" s="51"/>
      <c r="ABM68" s="51"/>
      <c r="ABN68" s="51"/>
      <c r="ABO68" s="51"/>
      <c r="ABP68" s="51"/>
      <c r="ABQ68" s="51"/>
      <c r="ABR68" s="51"/>
      <c r="ABS68" s="51"/>
      <c r="ABT68" s="51"/>
      <c r="ABU68" s="51"/>
      <c r="ABV68" s="51"/>
      <c r="ABW68" s="51"/>
      <c r="ABX68" s="51"/>
      <c r="ABY68" s="51"/>
      <c r="ABZ68" s="51"/>
      <c r="ACA68" s="51"/>
      <c r="ACB68" s="51"/>
      <c r="ACC68" s="51"/>
      <c r="ACD68" s="51"/>
      <c r="ACE68" s="51"/>
      <c r="ACF68" s="51"/>
      <c r="ACG68" s="51"/>
      <c r="ACH68" s="51"/>
      <c r="ACI68" s="51"/>
      <c r="ACJ68" s="51"/>
      <c r="ACK68" s="51"/>
      <c r="ACL68" s="51"/>
      <c r="ACM68" s="51"/>
      <c r="ACN68" s="51"/>
      <c r="ACO68" s="51"/>
      <c r="ACP68" s="51"/>
      <c r="ACQ68" s="51"/>
      <c r="ACR68" s="51"/>
      <c r="ACS68" s="51"/>
      <c r="ACT68" s="51"/>
      <c r="ACU68" s="51"/>
      <c r="ACV68" s="51"/>
      <c r="ACW68" s="51"/>
      <c r="ACX68" s="51"/>
      <c r="ACY68" s="51"/>
      <c r="ACZ68" s="51"/>
      <c r="ADA68" s="51"/>
      <c r="ADB68" s="51"/>
      <c r="ADC68" s="51"/>
      <c r="ADD68" s="51"/>
      <c r="ADE68" s="51"/>
      <c r="ADF68" s="51"/>
      <c r="ADG68" s="51"/>
      <c r="ADH68" s="51"/>
      <c r="ADI68" s="51"/>
      <c r="ADJ68" s="51"/>
      <c r="ADK68" s="51"/>
      <c r="ADL68" s="51"/>
      <c r="ADM68" s="51"/>
      <c r="ADN68" s="51"/>
      <c r="ADO68" s="51"/>
      <c r="ADP68" s="51"/>
      <c r="ADQ68" s="51"/>
      <c r="ADR68" s="51"/>
      <c r="ADS68" s="51"/>
      <c r="ADT68" s="51"/>
      <c r="ADU68" s="51"/>
      <c r="ADV68" s="51"/>
      <c r="ADW68" s="51"/>
      <c r="ADX68" s="51"/>
      <c r="ADY68" s="51"/>
      <c r="ADZ68" s="51"/>
      <c r="AEA68" s="51"/>
      <c r="AEB68" s="51"/>
      <c r="AEC68" s="51"/>
      <c r="AED68" s="51"/>
      <c r="AEE68" s="51"/>
      <c r="AEF68" s="51"/>
      <c r="AEG68" s="51"/>
      <c r="AEH68" s="51"/>
      <c r="AEI68" s="51"/>
      <c r="AEJ68" s="51"/>
      <c r="AEK68" s="51"/>
      <c r="AEL68" s="51"/>
      <c r="AEM68" s="51"/>
      <c r="AEN68" s="51"/>
      <c r="AEO68" s="51"/>
      <c r="AEP68" s="51"/>
      <c r="AEQ68" s="51"/>
      <c r="AER68" s="51"/>
      <c r="AES68" s="51"/>
      <c r="AET68" s="51"/>
      <c r="AEU68" s="51"/>
      <c r="AEV68" s="51"/>
      <c r="AEW68" s="51"/>
      <c r="AEX68" s="51"/>
      <c r="AEY68" s="51"/>
      <c r="AEZ68" s="51"/>
      <c r="AFA68" s="51"/>
      <c r="AFB68" s="51"/>
      <c r="AFC68" s="51"/>
      <c r="AFD68" s="51"/>
      <c r="AFE68" s="51"/>
      <c r="AFF68" s="51"/>
      <c r="AFG68" s="51"/>
      <c r="AFH68" s="51"/>
      <c r="AFI68" s="51"/>
      <c r="AFJ68" s="51"/>
      <c r="AFK68" s="51"/>
      <c r="AFL68" s="51"/>
      <c r="AFM68" s="51"/>
      <c r="AFN68" s="51"/>
      <c r="AFO68" s="51"/>
      <c r="AFP68" s="51"/>
      <c r="AFQ68" s="51"/>
      <c r="AFR68" s="51"/>
      <c r="AFS68" s="51"/>
      <c r="AFT68" s="51"/>
      <c r="AFU68" s="51"/>
      <c r="AFV68" s="51"/>
      <c r="AFW68" s="51"/>
      <c r="AFX68" s="51"/>
      <c r="AFY68" s="51"/>
      <c r="AFZ68" s="51"/>
      <c r="AGA68" s="51"/>
      <c r="AGB68" s="51"/>
      <c r="AGC68" s="51"/>
      <c r="AGD68" s="51"/>
      <c r="AGE68" s="51"/>
      <c r="AGF68" s="51"/>
      <c r="AGG68" s="51"/>
      <c r="AGH68" s="51"/>
      <c r="AGI68" s="51"/>
      <c r="AGJ68" s="51"/>
      <c r="AGK68" s="51"/>
      <c r="AGL68" s="51"/>
      <c r="AGM68" s="51"/>
      <c r="AGN68" s="51"/>
      <c r="AGO68" s="51"/>
      <c r="AGP68" s="51"/>
      <c r="AGQ68" s="51"/>
      <c r="AGR68" s="51"/>
      <c r="AGS68" s="51"/>
      <c r="AGT68" s="51"/>
      <c r="AGU68" s="51"/>
      <c r="AGV68" s="51"/>
      <c r="AGW68" s="51"/>
      <c r="AGX68" s="51"/>
      <c r="AGY68" s="51"/>
      <c r="AGZ68" s="51"/>
      <c r="AHA68" s="51"/>
      <c r="AHB68" s="51"/>
      <c r="AHC68" s="51"/>
      <c r="AHD68" s="51"/>
      <c r="AHE68" s="51"/>
      <c r="AHF68" s="51"/>
      <c r="AHG68" s="51"/>
      <c r="AHH68" s="51"/>
      <c r="AHI68" s="51"/>
      <c r="AHJ68" s="51"/>
      <c r="AHK68" s="51"/>
      <c r="AHL68" s="51"/>
      <c r="AHM68" s="51"/>
      <c r="AHN68" s="51"/>
      <c r="AHO68" s="51"/>
      <c r="AHP68" s="51"/>
      <c r="AHQ68" s="51"/>
      <c r="AHR68" s="51"/>
      <c r="AHS68" s="51"/>
      <c r="AHT68" s="51"/>
      <c r="AHU68" s="51"/>
      <c r="AHV68" s="51"/>
      <c r="AHW68" s="51"/>
      <c r="AHX68" s="51"/>
      <c r="AHY68" s="51"/>
      <c r="AHZ68" s="51"/>
      <c r="AIA68" s="51"/>
      <c r="AIB68" s="51"/>
      <c r="AIC68" s="51"/>
      <c r="AID68" s="51"/>
      <c r="AIE68" s="51"/>
      <c r="AIF68" s="51"/>
      <c r="AIG68" s="51"/>
      <c r="AIH68" s="51"/>
      <c r="AII68" s="51"/>
      <c r="AIJ68" s="51"/>
      <c r="AIK68" s="51"/>
      <c r="AIL68" s="51"/>
      <c r="AIM68" s="51"/>
      <c r="AIN68" s="51"/>
      <c r="AIO68" s="51"/>
      <c r="AIP68" s="51"/>
      <c r="AIQ68" s="51"/>
      <c r="AIR68" s="51"/>
      <c r="AIS68" s="51"/>
      <c r="AIT68" s="51"/>
      <c r="AIU68" s="51"/>
      <c r="AIV68" s="51"/>
      <c r="AIW68" s="51"/>
      <c r="AIX68" s="51"/>
      <c r="AIY68" s="51"/>
      <c r="AIZ68" s="51"/>
      <c r="AJA68" s="51"/>
      <c r="AJB68" s="51"/>
      <c r="AJC68" s="51"/>
      <c r="AJD68" s="51"/>
      <c r="AJE68" s="51"/>
      <c r="AJF68" s="51"/>
      <c r="AJG68" s="51"/>
      <c r="AJH68" s="51"/>
      <c r="AJI68" s="51"/>
      <c r="AJJ68" s="51"/>
      <c r="AJK68" s="51"/>
      <c r="AJL68" s="51"/>
      <c r="AJM68" s="51"/>
      <c r="AJN68" s="51"/>
      <c r="AJO68" s="51"/>
      <c r="AJP68" s="51"/>
      <c r="AJQ68" s="51"/>
      <c r="AJR68" s="51"/>
      <c r="AJS68" s="51"/>
      <c r="AJT68" s="51"/>
      <c r="AJU68" s="51"/>
      <c r="AJV68" s="51"/>
      <c r="AJW68" s="51"/>
      <c r="AJX68" s="51"/>
      <c r="AJY68" s="51"/>
      <c r="AJZ68" s="51"/>
      <c r="AKA68" s="51"/>
      <c r="AKB68" s="51"/>
      <c r="AKC68" s="51"/>
      <c r="AKD68" s="51"/>
      <c r="AKE68" s="51"/>
      <c r="AKF68" s="51"/>
      <c r="AKG68" s="51"/>
      <c r="AKH68" s="51"/>
      <c r="AKI68" s="51"/>
      <c r="AKJ68" s="51"/>
      <c r="AKK68" s="51"/>
      <c r="AKL68" s="51"/>
      <c r="AKM68" s="51"/>
      <c r="AKN68" s="51"/>
      <c r="AKO68" s="51"/>
      <c r="AKP68" s="51"/>
      <c r="AKQ68" s="51"/>
      <c r="AKR68" s="51"/>
      <c r="AKS68" s="51"/>
      <c r="AKT68" s="51"/>
      <c r="AKU68" s="51"/>
      <c r="AKV68" s="51"/>
      <c r="AKW68" s="51"/>
      <c r="AKX68" s="51"/>
      <c r="AKY68" s="51"/>
      <c r="AKZ68" s="51"/>
      <c r="ALA68" s="51"/>
      <c r="ALB68" s="51"/>
      <c r="ALC68" s="51"/>
      <c r="ALD68" s="51"/>
      <c r="ALE68" s="51"/>
      <c r="ALF68" s="51"/>
      <c r="ALG68" s="51"/>
      <c r="ALH68" s="51"/>
      <c r="ALI68" s="51"/>
      <c r="ALJ68" s="51"/>
      <c r="ALK68" s="51"/>
      <c r="ALL68" s="51"/>
      <c r="ALM68" s="51"/>
      <c r="ALN68" s="51"/>
      <c r="ALO68" s="51"/>
      <c r="ALP68" s="51"/>
      <c r="ALQ68" s="51"/>
      <c r="ALR68" s="51"/>
      <c r="ALS68" s="51"/>
      <c r="ALT68" s="51"/>
      <c r="ALU68" s="51"/>
      <c r="ALV68" s="51"/>
      <c r="ALW68" s="51"/>
      <c r="ALX68" s="51"/>
      <c r="ALY68" s="51"/>
      <c r="ALZ68" s="51"/>
      <c r="AMA68" s="51"/>
      <c r="AMB68" s="51"/>
      <c r="AMC68" s="51"/>
      <c r="AMD68" s="51"/>
      <c r="AME68" s="51"/>
      <c r="AMF68" s="51"/>
      <c r="AMG68" s="51"/>
      <c r="AMH68" s="51"/>
      <c r="AMI68" s="51"/>
      <c r="AMJ68" s="51"/>
      <c r="AMK68" s="51"/>
    </row>
    <row r="69" spans="1:1025" x14ac:dyDescent="0.3">
      <c r="A69" s="127">
        <v>3.13</v>
      </c>
      <c r="B69" s="44" t="s">
        <v>226</v>
      </c>
      <c r="C69" s="44" t="s">
        <v>203</v>
      </c>
      <c r="D69" s="44"/>
      <c r="E69" s="44" t="s">
        <v>38</v>
      </c>
      <c r="F69" s="44"/>
      <c r="G69" s="44"/>
      <c r="H69" s="136">
        <f>2780000/3.3</f>
        <v>842424.24242424243</v>
      </c>
      <c r="I69" s="57">
        <v>1</v>
      </c>
      <c r="J69" s="57">
        <v>0</v>
      </c>
      <c r="K69" s="48">
        <v>2</v>
      </c>
      <c r="L69" s="44" t="s">
        <v>15</v>
      </c>
      <c r="M69" s="116">
        <v>43466</v>
      </c>
      <c r="N69" s="116">
        <v>43647</v>
      </c>
      <c r="O69" s="44"/>
      <c r="P69" s="44"/>
      <c r="Q69" s="44" t="s">
        <v>17</v>
      </c>
    </row>
    <row r="70" spans="1:1025" x14ac:dyDescent="0.3">
      <c r="A70" s="51"/>
      <c r="B70" s="52"/>
      <c r="C70" s="52"/>
      <c r="D70" s="52"/>
      <c r="E70" s="52"/>
      <c r="F70" s="52"/>
      <c r="G70" s="52" t="s">
        <v>91</v>
      </c>
      <c r="H70" s="53">
        <f>SUM(H57:H69)</f>
        <v>8719692.1212121211</v>
      </c>
      <c r="I70" s="54"/>
      <c r="J70" s="54"/>
      <c r="K70" s="55"/>
      <c r="L70" s="52"/>
      <c r="M70" s="52"/>
      <c r="N70" s="52"/>
      <c r="O70" s="52"/>
      <c r="P70" s="52"/>
      <c r="Q70" s="52"/>
    </row>
    <row r="71" spans="1:1025" x14ac:dyDescent="0.3">
      <c r="A71" s="51"/>
    </row>
    <row r="72" spans="1:1025" ht="15.75" customHeight="1" x14ac:dyDescent="0.3">
      <c r="A72" s="58">
        <v>4</v>
      </c>
      <c r="B72" s="158" t="s">
        <v>106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1:1025" ht="15" customHeight="1" x14ac:dyDescent="0.3">
      <c r="A73" s="38"/>
      <c r="B73" s="159" t="s">
        <v>93</v>
      </c>
      <c r="C73" s="160" t="s">
        <v>9</v>
      </c>
      <c r="D73" s="160" t="s">
        <v>69</v>
      </c>
      <c r="E73" s="172" t="s">
        <v>70</v>
      </c>
      <c r="F73" s="170"/>
      <c r="G73" s="170"/>
      <c r="H73" s="161" t="s">
        <v>94</v>
      </c>
      <c r="I73" s="161"/>
      <c r="J73" s="161"/>
      <c r="K73" s="160" t="s">
        <v>95</v>
      </c>
      <c r="L73" s="160" t="s">
        <v>96</v>
      </c>
      <c r="M73" s="163" t="s">
        <v>97</v>
      </c>
      <c r="N73" s="163"/>
      <c r="O73" s="164" t="s">
        <v>98</v>
      </c>
      <c r="P73" s="160" t="s">
        <v>78</v>
      </c>
      <c r="Q73" s="160" t="s">
        <v>16</v>
      </c>
    </row>
    <row r="74" spans="1:1025" ht="44.7" customHeight="1" x14ac:dyDescent="0.3">
      <c r="A74" s="38"/>
      <c r="B74" s="159"/>
      <c r="C74" s="160"/>
      <c r="D74" s="160"/>
      <c r="E74" s="172"/>
      <c r="F74" s="160" t="s">
        <v>72</v>
      </c>
      <c r="G74" s="160"/>
      <c r="H74" s="39" t="s">
        <v>79</v>
      </c>
      <c r="I74" s="41" t="s">
        <v>80</v>
      </c>
      <c r="J74" s="42" t="s">
        <v>81</v>
      </c>
      <c r="K74" s="160"/>
      <c r="L74" s="160"/>
      <c r="M74" s="39" t="s">
        <v>107</v>
      </c>
      <c r="N74" s="39" t="s">
        <v>83</v>
      </c>
      <c r="O74" s="164"/>
      <c r="P74" s="160"/>
      <c r="Q74" s="160"/>
    </row>
    <row r="75" spans="1:1025" ht="31.2" x14ac:dyDescent="0.3">
      <c r="A75" s="59">
        <v>4.0999999999999996</v>
      </c>
      <c r="B75" s="44" t="s">
        <v>226</v>
      </c>
      <c r="C75" s="44" t="s">
        <v>108</v>
      </c>
      <c r="D75" s="44"/>
      <c r="E75" s="44" t="s">
        <v>109</v>
      </c>
      <c r="F75" s="156"/>
      <c r="G75" s="156"/>
      <c r="H75" s="135">
        <f>2000000/3.3</f>
        <v>606060.60606060608</v>
      </c>
      <c r="I75" s="60">
        <v>100</v>
      </c>
      <c r="J75" s="57">
        <v>0</v>
      </c>
      <c r="K75" s="61">
        <v>1</v>
      </c>
      <c r="L75" s="48" t="s">
        <v>15</v>
      </c>
      <c r="M75" s="116">
        <v>44378</v>
      </c>
      <c r="N75" s="116">
        <v>44562</v>
      </c>
      <c r="O75" s="44"/>
      <c r="P75" s="44"/>
      <c r="Q75" s="48" t="s">
        <v>17</v>
      </c>
    </row>
    <row r="76" spans="1:1025" x14ac:dyDescent="0.3">
      <c r="A76" s="43">
        <v>4.2</v>
      </c>
      <c r="B76" s="44" t="s">
        <v>226</v>
      </c>
      <c r="C76" s="44" t="s">
        <v>110</v>
      </c>
      <c r="D76" s="44"/>
      <c r="E76" s="44" t="s">
        <v>32</v>
      </c>
      <c r="F76" s="156"/>
      <c r="G76" s="156"/>
      <c r="H76" s="135">
        <f>480000/3.3</f>
        <v>145454.54545454547</v>
      </c>
      <c r="I76" s="60">
        <v>100</v>
      </c>
      <c r="J76" s="57">
        <v>0</v>
      </c>
      <c r="K76" s="61">
        <v>1</v>
      </c>
      <c r="L76" s="48" t="s">
        <v>15</v>
      </c>
      <c r="M76" s="116">
        <v>43466</v>
      </c>
      <c r="N76" s="116">
        <v>43647</v>
      </c>
      <c r="O76" s="44"/>
      <c r="P76" s="44"/>
      <c r="Q76" s="48" t="s">
        <v>17</v>
      </c>
    </row>
    <row r="77" spans="1:1025" ht="31.2" x14ac:dyDescent="0.3">
      <c r="A77" s="43">
        <v>4.3</v>
      </c>
      <c r="B77" s="44" t="s">
        <v>226</v>
      </c>
      <c r="C77" s="44" t="s">
        <v>111</v>
      </c>
      <c r="D77" s="44"/>
      <c r="E77" s="44" t="s">
        <v>113</v>
      </c>
      <c r="F77" s="156"/>
      <c r="G77" s="156"/>
      <c r="H77" s="135">
        <f>80000/3.3</f>
        <v>24242.424242424244</v>
      </c>
      <c r="I77" s="60">
        <v>100</v>
      </c>
      <c r="J77" s="57">
        <v>0</v>
      </c>
      <c r="K77" s="61">
        <v>1</v>
      </c>
      <c r="L77" s="48" t="s">
        <v>14</v>
      </c>
      <c r="M77" s="116">
        <v>43466</v>
      </c>
      <c r="N77" s="116">
        <v>43647</v>
      </c>
      <c r="O77" s="44"/>
      <c r="P77" s="44"/>
      <c r="Q77" s="48" t="s">
        <v>17</v>
      </c>
    </row>
    <row r="78" spans="1:1025" ht="31.2" x14ac:dyDescent="0.3">
      <c r="A78" s="43">
        <v>4.4000000000000004</v>
      </c>
      <c r="B78" s="44" t="s">
        <v>226</v>
      </c>
      <c r="C78" s="44" t="s">
        <v>112</v>
      </c>
      <c r="D78" s="44"/>
      <c r="E78" s="44" t="s">
        <v>113</v>
      </c>
      <c r="F78" s="156"/>
      <c r="G78" s="156"/>
      <c r="H78" s="135">
        <f>500000/3.3</f>
        <v>151515.15151515152</v>
      </c>
      <c r="I78" s="60">
        <v>100</v>
      </c>
      <c r="J78" s="57">
        <v>0</v>
      </c>
      <c r="K78" s="61">
        <v>1</v>
      </c>
      <c r="L78" s="48" t="s">
        <v>14</v>
      </c>
      <c r="M78" s="116">
        <v>44197</v>
      </c>
      <c r="N78" s="116">
        <v>44378</v>
      </c>
      <c r="O78" s="44"/>
      <c r="P78" s="44"/>
      <c r="Q78" s="48" t="s">
        <v>17</v>
      </c>
    </row>
    <row r="79" spans="1:1025" ht="31.2" x14ac:dyDescent="0.3">
      <c r="A79" s="43">
        <v>4.8</v>
      </c>
      <c r="B79" s="44" t="s">
        <v>226</v>
      </c>
      <c r="C79" s="44" t="s">
        <v>218</v>
      </c>
      <c r="D79" s="44"/>
      <c r="E79" s="44" t="s">
        <v>113</v>
      </c>
      <c r="F79" s="156"/>
      <c r="G79" s="156"/>
      <c r="H79" s="135">
        <f>150000/3.3</f>
        <v>45454.545454545456</v>
      </c>
      <c r="I79" s="60">
        <v>100</v>
      </c>
      <c r="J79" s="57">
        <v>0</v>
      </c>
      <c r="K79" s="61">
        <v>1</v>
      </c>
      <c r="L79" s="48" t="s">
        <v>14</v>
      </c>
      <c r="M79" s="116">
        <v>43647</v>
      </c>
      <c r="N79" s="116">
        <v>43831</v>
      </c>
      <c r="O79" s="44"/>
      <c r="P79" s="44"/>
      <c r="Q79" s="48" t="s">
        <v>17</v>
      </c>
    </row>
    <row r="80" spans="1:1025" ht="31.2" x14ac:dyDescent="0.3">
      <c r="A80" s="43">
        <v>4.9000000000000004</v>
      </c>
      <c r="B80" s="44" t="s">
        <v>226</v>
      </c>
      <c r="C80" s="44" t="s">
        <v>114</v>
      </c>
      <c r="D80" s="44"/>
      <c r="E80" s="44" t="s">
        <v>113</v>
      </c>
      <c r="F80" s="156"/>
      <c r="G80" s="156"/>
      <c r="H80" s="135">
        <f>500000/3.3</f>
        <v>151515.15151515152</v>
      </c>
      <c r="I80" s="60">
        <v>100</v>
      </c>
      <c r="J80" s="57">
        <v>0</v>
      </c>
      <c r="K80" s="61">
        <v>1</v>
      </c>
      <c r="L80" s="48" t="s">
        <v>14</v>
      </c>
      <c r="M80" s="116">
        <v>43647</v>
      </c>
      <c r="N80" s="116">
        <v>43831</v>
      </c>
      <c r="O80" s="44"/>
      <c r="P80" s="44"/>
      <c r="Q80" s="48" t="s">
        <v>17</v>
      </c>
    </row>
    <row r="81" spans="1:1025" ht="31.2" x14ac:dyDescent="0.3">
      <c r="A81" s="62">
        <v>4.0999999999999996</v>
      </c>
      <c r="B81" s="44" t="s">
        <v>226</v>
      </c>
      <c r="C81" s="44" t="s">
        <v>115</v>
      </c>
      <c r="D81" s="44"/>
      <c r="E81" s="44" t="s">
        <v>109</v>
      </c>
      <c r="F81" s="156"/>
      <c r="G81" s="156"/>
      <c r="H81" s="135">
        <f>2000000/3.3</f>
        <v>606060.60606060608</v>
      </c>
      <c r="I81" s="48">
        <v>100</v>
      </c>
      <c r="J81" s="57">
        <v>0</v>
      </c>
      <c r="K81" s="61">
        <v>1</v>
      </c>
      <c r="L81" s="48" t="s">
        <v>15</v>
      </c>
      <c r="M81" s="116">
        <v>44378</v>
      </c>
      <c r="N81" s="116">
        <v>44562</v>
      </c>
      <c r="O81" s="44"/>
      <c r="P81" s="44"/>
      <c r="Q81" s="48" t="s">
        <v>17</v>
      </c>
    </row>
    <row r="82" spans="1:1025" ht="31.2" x14ac:dyDescent="0.3">
      <c r="A82" s="62">
        <v>4.1100000000000003</v>
      </c>
      <c r="B82" s="44" t="s">
        <v>226</v>
      </c>
      <c r="C82" s="44" t="s">
        <v>116</v>
      </c>
      <c r="D82" s="44"/>
      <c r="E82" s="44" t="s">
        <v>109</v>
      </c>
      <c r="F82" s="156"/>
      <c r="G82" s="156"/>
      <c r="H82" s="135">
        <f>4000000/3.3</f>
        <v>1212121.2121212122</v>
      </c>
      <c r="I82" s="48">
        <v>100</v>
      </c>
      <c r="J82" s="57">
        <v>0</v>
      </c>
      <c r="K82" s="61">
        <v>1</v>
      </c>
      <c r="L82" s="48" t="s">
        <v>15</v>
      </c>
      <c r="M82" s="116">
        <v>43466</v>
      </c>
      <c r="N82" s="116">
        <v>43647</v>
      </c>
      <c r="O82" s="44"/>
      <c r="P82" s="44"/>
      <c r="Q82" s="48" t="s">
        <v>17</v>
      </c>
    </row>
    <row r="83" spans="1:1025" ht="31.2" x14ac:dyDescent="0.3">
      <c r="A83" s="62">
        <v>4.12</v>
      </c>
      <c r="B83" s="44" t="s">
        <v>226</v>
      </c>
      <c r="C83" s="44" t="s">
        <v>117</v>
      </c>
      <c r="D83" s="44"/>
      <c r="E83" s="44" t="s">
        <v>113</v>
      </c>
      <c r="F83" s="156"/>
      <c r="G83" s="156"/>
      <c r="H83" s="135">
        <f>400000/3.3</f>
        <v>121212.12121212122</v>
      </c>
      <c r="I83" s="48">
        <v>100</v>
      </c>
      <c r="J83" s="57">
        <v>0</v>
      </c>
      <c r="K83" s="61">
        <v>1</v>
      </c>
      <c r="L83" s="48" t="s">
        <v>14</v>
      </c>
      <c r="M83" s="116">
        <v>43647</v>
      </c>
      <c r="N83" s="116">
        <v>43831</v>
      </c>
      <c r="O83" s="44"/>
      <c r="P83" s="44"/>
      <c r="Q83" s="48" t="s">
        <v>17</v>
      </c>
    </row>
    <row r="84" spans="1:1025" ht="31.2" x14ac:dyDescent="0.3">
      <c r="A84" s="62">
        <v>4.13</v>
      </c>
      <c r="B84" s="44" t="s">
        <v>226</v>
      </c>
      <c r="C84" s="44" t="s">
        <v>118</v>
      </c>
      <c r="D84" s="44"/>
      <c r="E84" s="44" t="s">
        <v>109</v>
      </c>
      <c r="F84" s="156"/>
      <c r="G84" s="156"/>
      <c r="H84" s="135">
        <f>2000000/3.3</f>
        <v>606060.60606060608</v>
      </c>
      <c r="I84" s="48">
        <v>100</v>
      </c>
      <c r="J84" s="57">
        <v>0</v>
      </c>
      <c r="K84" s="61">
        <v>1</v>
      </c>
      <c r="L84" s="48" t="s">
        <v>15</v>
      </c>
      <c r="M84" s="116">
        <v>44197</v>
      </c>
      <c r="N84" s="116">
        <v>44378</v>
      </c>
      <c r="O84" s="44"/>
      <c r="P84" s="44"/>
      <c r="Q84" s="48" t="s">
        <v>17</v>
      </c>
    </row>
    <row r="85" spans="1:1025" ht="31.2" x14ac:dyDescent="0.3">
      <c r="A85" s="62">
        <v>4.1399999999999997</v>
      </c>
      <c r="B85" s="44" t="s">
        <v>226</v>
      </c>
      <c r="C85" s="44" t="s">
        <v>119</v>
      </c>
      <c r="D85" s="44"/>
      <c r="E85" s="44" t="s">
        <v>113</v>
      </c>
      <c r="F85" s="156"/>
      <c r="G85" s="156"/>
      <c r="H85" s="135">
        <f>550000/3.3</f>
        <v>166666.66666666669</v>
      </c>
      <c r="I85" s="48">
        <v>100</v>
      </c>
      <c r="J85" s="57">
        <v>0</v>
      </c>
      <c r="K85" s="61">
        <v>1</v>
      </c>
      <c r="L85" s="48" t="s">
        <v>14</v>
      </c>
      <c r="M85" s="116">
        <v>43466</v>
      </c>
      <c r="N85" s="116">
        <v>43647</v>
      </c>
      <c r="O85" s="44"/>
      <c r="P85" s="44"/>
      <c r="Q85" s="48" t="s">
        <v>17</v>
      </c>
    </row>
    <row r="86" spans="1:1025" ht="31.2" x14ac:dyDescent="0.3">
      <c r="A86" s="62">
        <v>4.1500000000000004</v>
      </c>
      <c r="B86" s="44" t="s">
        <v>226</v>
      </c>
      <c r="C86" s="44" t="s">
        <v>120</v>
      </c>
      <c r="D86" s="44"/>
      <c r="E86" s="44" t="s">
        <v>109</v>
      </c>
      <c r="F86" s="156"/>
      <c r="G86" s="156"/>
      <c r="H86" s="135">
        <f>1000000/3.3</f>
        <v>303030.30303030304</v>
      </c>
      <c r="I86" s="48">
        <v>100</v>
      </c>
      <c r="J86" s="57">
        <v>0</v>
      </c>
      <c r="K86" s="61">
        <v>1</v>
      </c>
      <c r="L86" s="48" t="s">
        <v>15</v>
      </c>
      <c r="M86" s="116">
        <v>43466</v>
      </c>
      <c r="N86" s="116">
        <v>43647</v>
      </c>
      <c r="O86" s="44"/>
      <c r="P86" s="44"/>
      <c r="Q86" s="48" t="s">
        <v>17</v>
      </c>
    </row>
    <row r="87" spans="1:1025" x14ac:dyDescent="0.3">
      <c r="A87" s="62">
        <v>4.16</v>
      </c>
      <c r="B87" s="44" t="s">
        <v>226</v>
      </c>
      <c r="C87" s="44" t="s">
        <v>121</v>
      </c>
      <c r="D87" s="44"/>
      <c r="E87" s="44" t="s">
        <v>32</v>
      </c>
      <c r="F87" s="156"/>
      <c r="G87" s="156"/>
      <c r="H87" s="135">
        <f>3000000/3.3</f>
        <v>909090.90909090918</v>
      </c>
      <c r="I87" s="48">
        <v>100</v>
      </c>
      <c r="J87" s="57">
        <v>0</v>
      </c>
      <c r="K87" s="61">
        <v>1</v>
      </c>
      <c r="L87" s="48" t="s">
        <v>15</v>
      </c>
      <c r="M87" s="116">
        <v>43466</v>
      </c>
      <c r="N87" s="116">
        <v>43647</v>
      </c>
      <c r="O87" s="44"/>
      <c r="P87" s="44"/>
      <c r="Q87" s="48" t="s">
        <v>17</v>
      </c>
    </row>
    <row r="88" spans="1:1025" ht="31.8" thickBot="1" x14ac:dyDescent="0.35">
      <c r="A88" s="62">
        <v>4.17</v>
      </c>
      <c r="B88" s="44" t="s">
        <v>226</v>
      </c>
      <c r="C88" s="44" t="s">
        <v>202</v>
      </c>
      <c r="D88" s="44"/>
      <c r="E88" s="44" t="s">
        <v>109</v>
      </c>
      <c r="F88" s="156"/>
      <c r="G88" s="156"/>
      <c r="H88" s="135">
        <f>1430000/3.3</f>
        <v>433333.33333333337</v>
      </c>
      <c r="I88" s="48">
        <v>100</v>
      </c>
      <c r="J88" s="57">
        <v>0</v>
      </c>
      <c r="K88" s="61">
        <v>1</v>
      </c>
      <c r="L88" s="48" t="s">
        <v>15</v>
      </c>
      <c r="M88" s="116">
        <v>43466</v>
      </c>
      <c r="N88" s="116">
        <v>43647</v>
      </c>
      <c r="O88" s="44"/>
      <c r="P88" s="44"/>
      <c r="Q88" s="48" t="s">
        <v>17</v>
      </c>
    </row>
    <row r="89" spans="1:1025" ht="31.8" thickBot="1" x14ac:dyDescent="0.35">
      <c r="A89" s="62">
        <v>4.1900000000000004</v>
      </c>
      <c r="B89" s="44" t="s">
        <v>226</v>
      </c>
      <c r="C89" s="44" t="s">
        <v>122</v>
      </c>
      <c r="D89" s="44"/>
      <c r="E89" s="44" t="s">
        <v>113</v>
      </c>
      <c r="F89" s="156"/>
      <c r="G89" s="156"/>
      <c r="H89" s="135">
        <f>600000/3.3</f>
        <v>181818.18181818182</v>
      </c>
      <c r="I89" s="48">
        <v>100</v>
      </c>
      <c r="J89" s="57">
        <v>0</v>
      </c>
      <c r="K89" s="61">
        <v>1</v>
      </c>
      <c r="L89" s="48" t="s">
        <v>14</v>
      </c>
      <c r="M89" s="116">
        <v>43647</v>
      </c>
      <c r="N89" s="116">
        <v>43831</v>
      </c>
      <c r="O89" s="44"/>
      <c r="P89" s="44"/>
      <c r="Q89" s="48" t="s">
        <v>17</v>
      </c>
    </row>
    <row r="90" spans="1:1025" ht="31.2" x14ac:dyDescent="0.3">
      <c r="A90" s="62">
        <v>4.2</v>
      </c>
      <c r="B90" s="44" t="s">
        <v>226</v>
      </c>
      <c r="C90" s="44" t="s">
        <v>123</v>
      </c>
      <c r="D90" s="44"/>
      <c r="E90" s="44" t="s">
        <v>109</v>
      </c>
      <c r="F90" s="156"/>
      <c r="G90" s="156"/>
      <c r="H90" s="135">
        <f>800000/3.3</f>
        <v>242424.24242424243</v>
      </c>
      <c r="I90" s="48">
        <v>37.5</v>
      </c>
      <c r="J90" s="48">
        <v>62.5</v>
      </c>
      <c r="K90" s="61">
        <v>1</v>
      </c>
      <c r="L90" s="48" t="s">
        <v>15</v>
      </c>
      <c r="M90" s="116">
        <v>43831</v>
      </c>
      <c r="N90" s="116">
        <v>44013</v>
      </c>
      <c r="O90" s="44"/>
      <c r="P90" s="44"/>
      <c r="Q90" s="48" t="s">
        <v>17</v>
      </c>
    </row>
    <row r="91" spans="1:1025" ht="31.2" x14ac:dyDescent="0.3">
      <c r="A91" s="62">
        <v>4.21</v>
      </c>
      <c r="B91" s="44" t="s">
        <v>226</v>
      </c>
      <c r="C91" s="44" t="s">
        <v>217</v>
      </c>
      <c r="D91" s="44"/>
      <c r="E91" s="44" t="s">
        <v>109</v>
      </c>
      <c r="F91" s="156"/>
      <c r="G91" s="156"/>
      <c r="H91" s="135">
        <f>1040000/3.3</f>
        <v>315151.5151515152</v>
      </c>
      <c r="I91" s="48">
        <v>100</v>
      </c>
      <c r="J91" s="57">
        <v>0</v>
      </c>
      <c r="K91" s="61">
        <v>2</v>
      </c>
      <c r="L91" s="48" t="s">
        <v>15</v>
      </c>
      <c r="M91" s="116">
        <v>43831</v>
      </c>
      <c r="N91" s="116">
        <v>44013</v>
      </c>
      <c r="O91" s="44"/>
      <c r="P91" s="44"/>
      <c r="Q91" s="48" t="s">
        <v>17</v>
      </c>
    </row>
    <row r="92" spans="1:1025" ht="31.2" x14ac:dyDescent="0.3">
      <c r="A92" s="62">
        <v>4.22</v>
      </c>
      <c r="B92" s="44" t="s">
        <v>226</v>
      </c>
      <c r="C92" s="44" t="s">
        <v>124</v>
      </c>
      <c r="D92" s="44"/>
      <c r="E92" s="44" t="s">
        <v>109</v>
      </c>
      <c r="F92" s="156"/>
      <c r="G92" s="156"/>
      <c r="H92" s="135">
        <f>2000000/3.3</f>
        <v>606060.60606060608</v>
      </c>
      <c r="I92" s="48">
        <v>100</v>
      </c>
      <c r="J92" s="57">
        <v>0</v>
      </c>
      <c r="K92" s="61">
        <v>3</v>
      </c>
      <c r="L92" s="48" t="s">
        <v>15</v>
      </c>
      <c r="M92" s="116">
        <v>43466</v>
      </c>
      <c r="N92" s="116">
        <v>43525</v>
      </c>
      <c r="O92" s="44"/>
      <c r="P92" s="44"/>
      <c r="Q92" s="48" t="s">
        <v>17</v>
      </c>
    </row>
    <row r="93" spans="1:1025" ht="31.8" thickBot="1" x14ac:dyDescent="0.35">
      <c r="A93" s="62">
        <v>4.2300000000000004</v>
      </c>
      <c r="B93" s="44" t="s">
        <v>226</v>
      </c>
      <c r="C93" s="44" t="s">
        <v>125</v>
      </c>
      <c r="D93" s="44"/>
      <c r="E93" s="44" t="s">
        <v>113</v>
      </c>
      <c r="F93" s="156"/>
      <c r="G93" s="156"/>
      <c r="H93" s="135">
        <f>125000/3.3</f>
        <v>37878.78787878788</v>
      </c>
      <c r="I93" s="48"/>
      <c r="J93" s="48"/>
      <c r="K93" s="61">
        <v>2</v>
      </c>
      <c r="L93" s="48" t="s">
        <v>14</v>
      </c>
      <c r="M93" s="116">
        <v>43647</v>
      </c>
      <c r="N93" s="116">
        <v>43831</v>
      </c>
      <c r="O93" s="44"/>
      <c r="P93" s="44"/>
      <c r="Q93" s="48" t="s">
        <v>17</v>
      </c>
    </row>
    <row r="94" spans="1:1025" ht="31.8" thickBot="1" x14ac:dyDescent="0.35">
      <c r="A94" s="62">
        <v>4.25</v>
      </c>
      <c r="B94" s="44" t="s">
        <v>226</v>
      </c>
      <c r="C94" s="44" t="s">
        <v>207</v>
      </c>
      <c r="D94" s="44"/>
      <c r="E94" s="44" t="s">
        <v>109</v>
      </c>
      <c r="F94" s="152"/>
      <c r="G94" s="153"/>
      <c r="H94" s="136">
        <f>7000000/3.3</f>
        <v>2121212.1212121211</v>
      </c>
      <c r="I94" s="48">
        <v>100</v>
      </c>
      <c r="J94" s="57">
        <v>0</v>
      </c>
      <c r="K94" s="48">
        <v>3</v>
      </c>
      <c r="L94" s="48" t="s">
        <v>15</v>
      </c>
      <c r="M94" s="116">
        <v>43466</v>
      </c>
      <c r="N94" s="116">
        <v>43647</v>
      </c>
      <c r="O94" s="44"/>
      <c r="P94" s="44"/>
      <c r="Q94" s="48" t="s">
        <v>17</v>
      </c>
    </row>
    <row r="95" spans="1:1025" ht="31.8" thickBot="1" x14ac:dyDescent="0.35">
      <c r="A95" s="62">
        <v>4.26</v>
      </c>
      <c r="B95" s="44" t="s">
        <v>226</v>
      </c>
      <c r="C95" s="44" t="s">
        <v>126</v>
      </c>
      <c r="D95" s="44"/>
      <c r="E95" s="44" t="s">
        <v>109</v>
      </c>
      <c r="F95" s="152"/>
      <c r="G95" s="153"/>
      <c r="H95" s="136">
        <f>685600/3.3</f>
        <v>207757.57575757577</v>
      </c>
      <c r="I95" s="48">
        <v>100</v>
      </c>
      <c r="J95" s="57">
        <v>0</v>
      </c>
      <c r="K95" s="48">
        <v>2</v>
      </c>
      <c r="L95" s="48" t="s">
        <v>15</v>
      </c>
      <c r="M95" s="116">
        <v>43647</v>
      </c>
      <c r="N95" s="116">
        <v>43831</v>
      </c>
      <c r="O95" s="44"/>
      <c r="P95" s="44"/>
      <c r="Q95" s="48" t="s">
        <v>17</v>
      </c>
    </row>
    <row r="96" spans="1:1025" s="13" customFormat="1" ht="31.8" thickBot="1" x14ac:dyDescent="0.35">
      <c r="A96" s="62">
        <v>4.2713333333333301</v>
      </c>
      <c r="B96" s="44" t="s">
        <v>226</v>
      </c>
      <c r="C96" s="44" t="s">
        <v>208</v>
      </c>
      <c r="D96" s="44"/>
      <c r="E96" s="44" t="s">
        <v>113</v>
      </c>
      <c r="F96" s="152"/>
      <c r="G96" s="153"/>
      <c r="H96" s="136">
        <f>500000/3.3</f>
        <v>151515.15151515152</v>
      </c>
      <c r="I96" s="115"/>
      <c r="J96" s="57"/>
      <c r="K96" s="115">
        <v>3</v>
      </c>
      <c r="L96" s="133" t="s">
        <v>14</v>
      </c>
      <c r="M96" s="116">
        <v>43466</v>
      </c>
      <c r="N96" s="116">
        <v>43525</v>
      </c>
      <c r="O96" s="44"/>
      <c r="P96" s="44"/>
      <c r="Q96" s="132" t="s">
        <v>17</v>
      </c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  <c r="IV96" s="51"/>
      <c r="IW96" s="51"/>
      <c r="IX96" s="51"/>
      <c r="IY96" s="51"/>
      <c r="IZ96" s="51"/>
      <c r="JA96" s="51"/>
      <c r="JB96" s="51"/>
      <c r="JC96" s="51"/>
      <c r="JD96" s="51"/>
      <c r="JE96" s="51"/>
      <c r="JF96" s="51"/>
      <c r="JG96" s="51"/>
      <c r="JH96" s="51"/>
      <c r="JI96" s="51"/>
      <c r="JJ96" s="51"/>
      <c r="JK96" s="51"/>
      <c r="JL96" s="51"/>
      <c r="JM96" s="51"/>
      <c r="JN96" s="51"/>
      <c r="JO96" s="51"/>
      <c r="JP96" s="51"/>
      <c r="JQ96" s="51"/>
      <c r="JR96" s="51"/>
      <c r="JS96" s="51"/>
      <c r="JT96" s="51"/>
      <c r="JU96" s="51"/>
      <c r="JV96" s="51"/>
      <c r="JW96" s="51"/>
      <c r="JX96" s="51"/>
      <c r="JY96" s="51"/>
      <c r="JZ96" s="51"/>
      <c r="KA96" s="51"/>
      <c r="KB96" s="51"/>
      <c r="KC96" s="51"/>
      <c r="KD96" s="51"/>
      <c r="KE96" s="51"/>
      <c r="KF96" s="51"/>
      <c r="KG96" s="51"/>
      <c r="KH96" s="51"/>
      <c r="KI96" s="51"/>
      <c r="KJ96" s="51"/>
      <c r="KK96" s="51"/>
      <c r="KL96" s="51"/>
      <c r="KM96" s="51"/>
      <c r="KN96" s="51"/>
      <c r="KO96" s="51"/>
      <c r="KP96" s="51"/>
      <c r="KQ96" s="51"/>
      <c r="KR96" s="51"/>
      <c r="KS96" s="51"/>
      <c r="KT96" s="51"/>
      <c r="KU96" s="51"/>
      <c r="KV96" s="51"/>
      <c r="KW96" s="51"/>
      <c r="KX96" s="51"/>
      <c r="KY96" s="51"/>
      <c r="KZ96" s="51"/>
      <c r="LA96" s="51"/>
      <c r="LB96" s="51"/>
      <c r="LC96" s="51"/>
      <c r="LD96" s="51"/>
      <c r="LE96" s="51"/>
      <c r="LF96" s="51"/>
      <c r="LG96" s="51"/>
      <c r="LH96" s="51"/>
      <c r="LI96" s="51"/>
      <c r="LJ96" s="51"/>
      <c r="LK96" s="51"/>
      <c r="LL96" s="51"/>
      <c r="LM96" s="51"/>
      <c r="LN96" s="51"/>
      <c r="LO96" s="51"/>
      <c r="LP96" s="51"/>
      <c r="LQ96" s="51"/>
      <c r="LR96" s="51"/>
      <c r="LS96" s="51"/>
      <c r="LT96" s="51"/>
      <c r="LU96" s="51"/>
      <c r="LV96" s="51"/>
      <c r="LW96" s="51"/>
      <c r="LX96" s="51"/>
      <c r="LY96" s="51"/>
      <c r="LZ96" s="51"/>
      <c r="MA96" s="51"/>
      <c r="MB96" s="51"/>
      <c r="MC96" s="51"/>
      <c r="MD96" s="51"/>
      <c r="ME96" s="51"/>
      <c r="MF96" s="51"/>
      <c r="MG96" s="51"/>
      <c r="MH96" s="51"/>
      <c r="MI96" s="51"/>
      <c r="MJ96" s="51"/>
      <c r="MK96" s="51"/>
      <c r="ML96" s="51"/>
      <c r="MM96" s="51"/>
      <c r="MN96" s="51"/>
      <c r="MO96" s="51"/>
      <c r="MP96" s="51"/>
      <c r="MQ96" s="51"/>
      <c r="MR96" s="51"/>
      <c r="MS96" s="51"/>
      <c r="MT96" s="51"/>
      <c r="MU96" s="51"/>
      <c r="MV96" s="51"/>
      <c r="MW96" s="51"/>
      <c r="MX96" s="51"/>
      <c r="MY96" s="51"/>
      <c r="MZ96" s="51"/>
      <c r="NA96" s="51"/>
      <c r="NB96" s="51"/>
      <c r="NC96" s="51"/>
      <c r="ND96" s="51"/>
      <c r="NE96" s="51"/>
      <c r="NF96" s="51"/>
      <c r="NG96" s="51"/>
      <c r="NH96" s="51"/>
      <c r="NI96" s="51"/>
      <c r="NJ96" s="51"/>
      <c r="NK96" s="51"/>
      <c r="NL96" s="51"/>
      <c r="NM96" s="51"/>
      <c r="NN96" s="51"/>
      <c r="NO96" s="51"/>
      <c r="NP96" s="51"/>
      <c r="NQ96" s="51"/>
      <c r="NR96" s="51"/>
      <c r="NS96" s="51"/>
      <c r="NT96" s="51"/>
      <c r="NU96" s="51"/>
      <c r="NV96" s="51"/>
      <c r="NW96" s="51"/>
      <c r="NX96" s="51"/>
      <c r="NY96" s="51"/>
      <c r="NZ96" s="51"/>
      <c r="OA96" s="51"/>
      <c r="OB96" s="51"/>
      <c r="OC96" s="51"/>
      <c r="OD96" s="51"/>
      <c r="OE96" s="51"/>
      <c r="OF96" s="51"/>
      <c r="OG96" s="51"/>
      <c r="OH96" s="51"/>
      <c r="OI96" s="51"/>
      <c r="OJ96" s="51"/>
      <c r="OK96" s="51"/>
      <c r="OL96" s="51"/>
      <c r="OM96" s="51"/>
      <c r="ON96" s="51"/>
      <c r="OO96" s="51"/>
      <c r="OP96" s="51"/>
      <c r="OQ96" s="51"/>
      <c r="OR96" s="51"/>
      <c r="OS96" s="51"/>
      <c r="OT96" s="51"/>
      <c r="OU96" s="51"/>
      <c r="OV96" s="51"/>
      <c r="OW96" s="51"/>
      <c r="OX96" s="51"/>
      <c r="OY96" s="51"/>
      <c r="OZ96" s="51"/>
      <c r="PA96" s="51"/>
      <c r="PB96" s="51"/>
      <c r="PC96" s="51"/>
      <c r="PD96" s="51"/>
      <c r="PE96" s="51"/>
      <c r="PF96" s="51"/>
      <c r="PG96" s="51"/>
      <c r="PH96" s="51"/>
      <c r="PI96" s="51"/>
      <c r="PJ96" s="51"/>
      <c r="PK96" s="51"/>
      <c r="PL96" s="51"/>
      <c r="PM96" s="51"/>
      <c r="PN96" s="51"/>
      <c r="PO96" s="51"/>
      <c r="PP96" s="51"/>
      <c r="PQ96" s="51"/>
      <c r="PR96" s="51"/>
      <c r="PS96" s="51"/>
      <c r="PT96" s="51"/>
      <c r="PU96" s="51"/>
      <c r="PV96" s="51"/>
      <c r="PW96" s="51"/>
      <c r="PX96" s="51"/>
      <c r="PY96" s="51"/>
      <c r="PZ96" s="51"/>
      <c r="QA96" s="51"/>
      <c r="QB96" s="51"/>
      <c r="QC96" s="51"/>
      <c r="QD96" s="51"/>
      <c r="QE96" s="51"/>
      <c r="QF96" s="51"/>
      <c r="QG96" s="51"/>
      <c r="QH96" s="51"/>
      <c r="QI96" s="51"/>
      <c r="QJ96" s="51"/>
      <c r="QK96" s="51"/>
      <c r="QL96" s="51"/>
      <c r="QM96" s="51"/>
      <c r="QN96" s="51"/>
      <c r="QO96" s="51"/>
      <c r="QP96" s="51"/>
      <c r="QQ96" s="51"/>
      <c r="QR96" s="51"/>
      <c r="QS96" s="51"/>
      <c r="QT96" s="51"/>
      <c r="QU96" s="51"/>
      <c r="QV96" s="51"/>
      <c r="QW96" s="51"/>
      <c r="QX96" s="51"/>
      <c r="QY96" s="51"/>
      <c r="QZ96" s="51"/>
      <c r="RA96" s="51"/>
      <c r="RB96" s="51"/>
      <c r="RC96" s="51"/>
      <c r="RD96" s="51"/>
      <c r="RE96" s="51"/>
      <c r="RF96" s="51"/>
      <c r="RG96" s="51"/>
      <c r="RH96" s="51"/>
      <c r="RI96" s="51"/>
      <c r="RJ96" s="51"/>
      <c r="RK96" s="51"/>
      <c r="RL96" s="51"/>
      <c r="RM96" s="51"/>
      <c r="RN96" s="51"/>
      <c r="RO96" s="51"/>
      <c r="RP96" s="51"/>
      <c r="RQ96" s="51"/>
      <c r="RR96" s="51"/>
      <c r="RS96" s="51"/>
      <c r="RT96" s="51"/>
      <c r="RU96" s="51"/>
      <c r="RV96" s="51"/>
      <c r="RW96" s="51"/>
      <c r="RX96" s="51"/>
      <c r="RY96" s="51"/>
      <c r="RZ96" s="51"/>
      <c r="SA96" s="51"/>
      <c r="SB96" s="51"/>
      <c r="SC96" s="51"/>
      <c r="SD96" s="51"/>
      <c r="SE96" s="51"/>
      <c r="SF96" s="51"/>
      <c r="SG96" s="51"/>
      <c r="SH96" s="51"/>
      <c r="SI96" s="51"/>
      <c r="SJ96" s="51"/>
      <c r="SK96" s="51"/>
      <c r="SL96" s="51"/>
      <c r="SM96" s="51"/>
      <c r="SN96" s="51"/>
      <c r="SO96" s="51"/>
      <c r="SP96" s="51"/>
      <c r="SQ96" s="51"/>
      <c r="SR96" s="51"/>
      <c r="SS96" s="51"/>
      <c r="ST96" s="51"/>
      <c r="SU96" s="51"/>
      <c r="SV96" s="51"/>
      <c r="SW96" s="51"/>
      <c r="SX96" s="51"/>
      <c r="SY96" s="51"/>
      <c r="SZ96" s="51"/>
      <c r="TA96" s="51"/>
      <c r="TB96" s="51"/>
      <c r="TC96" s="51"/>
      <c r="TD96" s="51"/>
      <c r="TE96" s="51"/>
      <c r="TF96" s="51"/>
      <c r="TG96" s="51"/>
      <c r="TH96" s="51"/>
      <c r="TI96" s="51"/>
      <c r="TJ96" s="51"/>
      <c r="TK96" s="51"/>
      <c r="TL96" s="51"/>
      <c r="TM96" s="51"/>
      <c r="TN96" s="51"/>
      <c r="TO96" s="51"/>
      <c r="TP96" s="51"/>
      <c r="TQ96" s="51"/>
      <c r="TR96" s="51"/>
      <c r="TS96" s="51"/>
      <c r="TT96" s="51"/>
      <c r="TU96" s="51"/>
      <c r="TV96" s="51"/>
      <c r="TW96" s="51"/>
      <c r="TX96" s="51"/>
      <c r="TY96" s="51"/>
      <c r="TZ96" s="51"/>
      <c r="UA96" s="51"/>
      <c r="UB96" s="51"/>
      <c r="UC96" s="51"/>
      <c r="UD96" s="51"/>
      <c r="UE96" s="51"/>
      <c r="UF96" s="51"/>
      <c r="UG96" s="51"/>
      <c r="UH96" s="51"/>
      <c r="UI96" s="51"/>
      <c r="UJ96" s="51"/>
      <c r="UK96" s="51"/>
      <c r="UL96" s="51"/>
      <c r="UM96" s="51"/>
      <c r="UN96" s="51"/>
      <c r="UO96" s="51"/>
      <c r="UP96" s="51"/>
      <c r="UQ96" s="51"/>
      <c r="UR96" s="51"/>
      <c r="US96" s="51"/>
      <c r="UT96" s="51"/>
      <c r="UU96" s="51"/>
      <c r="UV96" s="51"/>
      <c r="UW96" s="51"/>
      <c r="UX96" s="51"/>
      <c r="UY96" s="51"/>
      <c r="UZ96" s="51"/>
      <c r="VA96" s="51"/>
      <c r="VB96" s="51"/>
      <c r="VC96" s="51"/>
      <c r="VD96" s="51"/>
      <c r="VE96" s="51"/>
      <c r="VF96" s="51"/>
      <c r="VG96" s="51"/>
      <c r="VH96" s="51"/>
      <c r="VI96" s="51"/>
      <c r="VJ96" s="51"/>
      <c r="VK96" s="51"/>
      <c r="VL96" s="51"/>
      <c r="VM96" s="51"/>
      <c r="VN96" s="51"/>
      <c r="VO96" s="51"/>
      <c r="VP96" s="51"/>
      <c r="VQ96" s="51"/>
      <c r="VR96" s="51"/>
      <c r="VS96" s="51"/>
      <c r="VT96" s="51"/>
      <c r="VU96" s="51"/>
      <c r="VV96" s="51"/>
      <c r="VW96" s="51"/>
      <c r="VX96" s="51"/>
      <c r="VY96" s="51"/>
      <c r="VZ96" s="51"/>
      <c r="WA96" s="51"/>
      <c r="WB96" s="51"/>
      <c r="WC96" s="51"/>
      <c r="WD96" s="51"/>
      <c r="WE96" s="51"/>
      <c r="WF96" s="51"/>
      <c r="WG96" s="51"/>
      <c r="WH96" s="51"/>
      <c r="WI96" s="51"/>
      <c r="WJ96" s="51"/>
      <c r="WK96" s="51"/>
      <c r="WL96" s="51"/>
      <c r="WM96" s="51"/>
      <c r="WN96" s="51"/>
      <c r="WO96" s="51"/>
      <c r="WP96" s="51"/>
      <c r="WQ96" s="51"/>
      <c r="WR96" s="51"/>
      <c r="WS96" s="51"/>
      <c r="WT96" s="51"/>
      <c r="WU96" s="51"/>
      <c r="WV96" s="51"/>
      <c r="WW96" s="51"/>
      <c r="WX96" s="51"/>
      <c r="WY96" s="51"/>
      <c r="WZ96" s="51"/>
      <c r="XA96" s="51"/>
      <c r="XB96" s="51"/>
      <c r="XC96" s="51"/>
      <c r="XD96" s="51"/>
      <c r="XE96" s="51"/>
      <c r="XF96" s="51"/>
      <c r="XG96" s="51"/>
      <c r="XH96" s="51"/>
      <c r="XI96" s="51"/>
      <c r="XJ96" s="51"/>
      <c r="XK96" s="51"/>
      <c r="XL96" s="51"/>
      <c r="XM96" s="51"/>
      <c r="XN96" s="51"/>
      <c r="XO96" s="51"/>
      <c r="XP96" s="51"/>
      <c r="XQ96" s="51"/>
      <c r="XR96" s="51"/>
      <c r="XS96" s="51"/>
      <c r="XT96" s="51"/>
      <c r="XU96" s="51"/>
      <c r="XV96" s="51"/>
      <c r="XW96" s="51"/>
      <c r="XX96" s="51"/>
      <c r="XY96" s="51"/>
      <c r="XZ96" s="51"/>
      <c r="YA96" s="51"/>
      <c r="YB96" s="51"/>
      <c r="YC96" s="51"/>
      <c r="YD96" s="51"/>
      <c r="YE96" s="51"/>
      <c r="YF96" s="51"/>
      <c r="YG96" s="51"/>
      <c r="YH96" s="51"/>
      <c r="YI96" s="51"/>
      <c r="YJ96" s="51"/>
      <c r="YK96" s="51"/>
      <c r="YL96" s="51"/>
      <c r="YM96" s="51"/>
      <c r="YN96" s="51"/>
      <c r="YO96" s="51"/>
      <c r="YP96" s="51"/>
      <c r="YQ96" s="51"/>
      <c r="YR96" s="51"/>
      <c r="YS96" s="51"/>
      <c r="YT96" s="51"/>
      <c r="YU96" s="51"/>
      <c r="YV96" s="51"/>
      <c r="YW96" s="51"/>
      <c r="YX96" s="51"/>
      <c r="YY96" s="51"/>
      <c r="YZ96" s="51"/>
      <c r="ZA96" s="51"/>
      <c r="ZB96" s="51"/>
      <c r="ZC96" s="51"/>
      <c r="ZD96" s="51"/>
      <c r="ZE96" s="51"/>
      <c r="ZF96" s="51"/>
      <c r="ZG96" s="51"/>
      <c r="ZH96" s="51"/>
      <c r="ZI96" s="51"/>
      <c r="ZJ96" s="51"/>
      <c r="ZK96" s="51"/>
      <c r="ZL96" s="51"/>
      <c r="ZM96" s="51"/>
      <c r="ZN96" s="51"/>
      <c r="ZO96" s="51"/>
      <c r="ZP96" s="51"/>
      <c r="ZQ96" s="51"/>
      <c r="ZR96" s="51"/>
      <c r="ZS96" s="51"/>
      <c r="ZT96" s="51"/>
      <c r="ZU96" s="51"/>
      <c r="ZV96" s="51"/>
      <c r="ZW96" s="51"/>
      <c r="ZX96" s="51"/>
      <c r="ZY96" s="51"/>
      <c r="ZZ96" s="51"/>
      <c r="AAA96" s="51"/>
      <c r="AAB96" s="51"/>
      <c r="AAC96" s="51"/>
      <c r="AAD96" s="51"/>
      <c r="AAE96" s="51"/>
      <c r="AAF96" s="51"/>
      <c r="AAG96" s="51"/>
      <c r="AAH96" s="51"/>
      <c r="AAI96" s="51"/>
      <c r="AAJ96" s="51"/>
      <c r="AAK96" s="51"/>
      <c r="AAL96" s="51"/>
      <c r="AAM96" s="51"/>
      <c r="AAN96" s="51"/>
      <c r="AAO96" s="51"/>
      <c r="AAP96" s="51"/>
      <c r="AAQ96" s="51"/>
      <c r="AAR96" s="51"/>
      <c r="AAS96" s="51"/>
      <c r="AAT96" s="51"/>
      <c r="AAU96" s="51"/>
      <c r="AAV96" s="51"/>
      <c r="AAW96" s="51"/>
      <c r="AAX96" s="51"/>
      <c r="AAY96" s="51"/>
      <c r="AAZ96" s="51"/>
      <c r="ABA96" s="51"/>
      <c r="ABB96" s="51"/>
      <c r="ABC96" s="51"/>
      <c r="ABD96" s="51"/>
      <c r="ABE96" s="51"/>
      <c r="ABF96" s="51"/>
      <c r="ABG96" s="51"/>
      <c r="ABH96" s="51"/>
      <c r="ABI96" s="51"/>
      <c r="ABJ96" s="51"/>
      <c r="ABK96" s="51"/>
      <c r="ABL96" s="51"/>
      <c r="ABM96" s="51"/>
      <c r="ABN96" s="51"/>
      <c r="ABO96" s="51"/>
      <c r="ABP96" s="51"/>
      <c r="ABQ96" s="51"/>
      <c r="ABR96" s="51"/>
      <c r="ABS96" s="51"/>
      <c r="ABT96" s="51"/>
      <c r="ABU96" s="51"/>
      <c r="ABV96" s="51"/>
      <c r="ABW96" s="51"/>
      <c r="ABX96" s="51"/>
      <c r="ABY96" s="51"/>
      <c r="ABZ96" s="51"/>
      <c r="ACA96" s="51"/>
      <c r="ACB96" s="51"/>
      <c r="ACC96" s="51"/>
      <c r="ACD96" s="51"/>
      <c r="ACE96" s="51"/>
      <c r="ACF96" s="51"/>
      <c r="ACG96" s="51"/>
      <c r="ACH96" s="51"/>
      <c r="ACI96" s="51"/>
      <c r="ACJ96" s="51"/>
      <c r="ACK96" s="51"/>
      <c r="ACL96" s="51"/>
      <c r="ACM96" s="51"/>
      <c r="ACN96" s="51"/>
      <c r="ACO96" s="51"/>
      <c r="ACP96" s="51"/>
      <c r="ACQ96" s="51"/>
      <c r="ACR96" s="51"/>
      <c r="ACS96" s="51"/>
      <c r="ACT96" s="51"/>
      <c r="ACU96" s="51"/>
      <c r="ACV96" s="51"/>
      <c r="ACW96" s="51"/>
      <c r="ACX96" s="51"/>
      <c r="ACY96" s="51"/>
      <c r="ACZ96" s="51"/>
      <c r="ADA96" s="51"/>
      <c r="ADB96" s="51"/>
      <c r="ADC96" s="51"/>
      <c r="ADD96" s="51"/>
      <c r="ADE96" s="51"/>
      <c r="ADF96" s="51"/>
      <c r="ADG96" s="51"/>
      <c r="ADH96" s="51"/>
      <c r="ADI96" s="51"/>
      <c r="ADJ96" s="51"/>
      <c r="ADK96" s="51"/>
      <c r="ADL96" s="51"/>
      <c r="ADM96" s="51"/>
      <c r="ADN96" s="51"/>
      <c r="ADO96" s="51"/>
      <c r="ADP96" s="51"/>
      <c r="ADQ96" s="51"/>
      <c r="ADR96" s="51"/>
      <c r="ADS96" s="51"/>
      <c r="ADT96" s="51"/>
      <c r="ADU96" s="51"/>
      <c r="ADV96" s="51"/>
      <c r="ADW96" s="51"/>
      <c r="ADX96" s="51"/>
      <c r="ADY96" s="51"/>
      <c r="ADZ96" s="51"/>
      <c r="AEA96" s="51"/>
      <c r="AEB96" s="51"/>
      <c r="AEC96" s="51"/>
      <c r="AED96" s="51"/>
      <c r="AEE96" s="51"/>
      <c r="AEF96" s="51"/>
      <c r="AEG96" s="51"/>
      <c r="AEH96" s="51"/>
      <c r="AEI96" s="51"/>
      <c r="AEJ96" s="51"/>
      <c r="AEK96" s="51"/>
      <c r="AEL96" s="51"/>
      <c r="AEM96" s="51"/>
      <c r="AEN96" s="51"/>
      <c r="AEO96" s="51"/>
      <c r="AEP96" s="51"/>
      <c r="AEQ96" s="51"/>
      <c r="AER96" s="51"/>
      <c r="AES96" s="51"/>
      <c r="AET96" s="51"/>
      <c r="AEU96" s="51"/>
      <c r="AEV96" s="51"/>
      <c r="AEW96" s="51"/>
      <c r="AEX96" s="51"/>
      <c r="AEY96" s="51"/>
      <c r="AEZ96" s="51"/>
      <c r="AFA96" s="51"/>
      <c r="AFB96" s="51"/>
      <c r="AFC96" s="51"/>
      <c r="AFD96" s="51"/>
      <c r="AFE96" s="51"/>
      <c r="AFF96" s="51"/>
      <c r="AFG96" s="51"/>
      <c r="AFH96" s="51"/>
      <c r="AFI96" s="51"/>
      <c r="AFJ96" s="51"/>
      <c r="AFK96" s="51"/>
      <c r="AFL96" s="51"/>
      <c r="AFM96" s="51"/>
      <c r="AFN96" s="51"/>
      <c r="AFO96" s="51"/>
      <c r="AFP96" s="51"/>
      <c r="AFQ96" s="51"/>
      <c r="AFR96" s="51"/>
      <c r="AFS96" s="51"/>
      <c r="AFT96" s="51"/>
      <c r="AFU96" s="51"/>
      <c r="AFV96" s="51"/>
      <c r="AFW96" s="51"/>
      <c r="AFX96" s="51"/>
      <c r="AFY96" s="51"/>
      <c r="AFZ96" s="51"/>
      <c r="AGA96" s="51"/>
      <c r="AGB96" s="51"/>
      <c r="AGC96" s="51"/>
      <c r="AGD96" s="51"/>
      <c r="AGE96" s="51"/>
      <c r="AGF96" s="51"/>
      <c r="AGG96" s="51"/>
      <c r="AGH96" s="51"/>
      <c r="AGI96" s="51"/>
      <c r="AGJ96" s="51"/>
      <c r="AGK96" s="51"/>
      <c r="AGL96" s="51"/>
      <c r="AGM96" s="51"/>
      <c r="AGN96" s="51"/>
      <c r="AGO96" s="51"/>
      <c r="AGP96" s="51"/>
      <c r="AGQ96" s="51"/>
      <c r="AGR96" s="51"/>
      <c r="AGS96" s="51"/>
      <c r="AGT96" s="51"/>
      <c r="AGU96" s="51"/>
      <c r="AGV96" s="51"/>
      <c r="AGW96" s="51"/>
      <c r="AGX96" s="51"/>
      <c r="AGY96" s="51"/>
      <c r="AGZ96" s="51"/>
      <c r="AHA96" s="51"/>
      <c r="AHB96" s="51"/>
      <c r="AHC96" s="51"/>
      <c r="AHD96" s="51"/>
      <c r="AHE96" s="51"/>
      <c r="AHF96" s="51"/>
      <c r="AHG96" s="51"/>
      <c r="AHH96" s="51"/>
      <c r="AHI96" s="51"/>
      <c r="AHJ96" s="51"/>
      <c r="AHK96" s="51"/>
      <c r="AHL96" s="51"/>
      <c r="AHM96" s="51"/>
      <c r="AHN96" s="51"/>
      <c r="AHO96" s="51"/>
      <c r="AHP96" s="51"/>
      <c r="AHQ96" s="51"/>
      <c r="AHR96" s="51"/>
      <c r="AHS96" s="51"/>
      <c r="AHT96" s="51"/>
      <c r="AHU96" s="51"/>
      <c r="AHV96" s="51"/>
      <c r="AHW96" s="51"/>
      <c r="AHX96" s="51"/>
      <c r="AHY96" s="51"/>
      <c r="AHZ96" s="51"/>
      <c r="AIA96" s="51"/>
      <c r="AIB96" s="51"/>
      <c r="AIC96" s="51"/>
      <c r="AID96" s="51"/>
      <c r="AIE96" s="51"/>
      <c r="AIF96" s="51"/>
      <c r="AIG96" s="51"/>
      <c r="AIH96" s="51"/>
      <c r="AII96" s="51"/>
      <c r="AIJ96" s="51"/>
      <c r="AIK96" s="51"/>
      <c r="AIL96" s="51"/>
      <c r="AIM96" s="51"/>
      <c r="AIN96" s="51"/>
      <c r="AIO96" s="51"/>
      <c r="AIP96" s="51"/>
      <c r="AIQ96" s="51"/>
      <c r="AIR96" s="51"/>
      <c r="AIS96" s="51"/>
      <c r="AIT96" s="51"/>
      <c r="AIU96" s="51"/>
      <c r="AIV96" s="51"/>
      <c r="AIW96" s="51"/>
      <c r="AIX96" s="51"/>
      <c r="AIY96" s="51"/>
      <c r="AIZ96" s="51"/>
      <c r="AJA96" s="51"/>
      <c r="AJB96" s="51"/>
      <c r="AJC96" s="51"/>
      <c r="AJD96" s="51"/>
      <c r="AJE96" s="51"/>
      <c r="AJF96" s="51"/>
      <c r="AJG96" s="51"/>
      <c r="AJH96" s="51"/>
      <c r="AJI96" s="51"/>
      <c r="AJJ96" s="51"/>
      <c r="AJK96" s="51"/>
      <c r="AJL96" s="51"/>
      <c r="AJM96" s="51"/>
      <c r="AJN96" s="51"/>
      <c r="AJO96" s="51"/>
      <c r="AJP96" s="51"/>
      <c r="AJQ96" s="51"/>
      <c r="AJR96" s="51"/>
      <c r="AJS96" s="51"/>
      <c r="AJT96" s="51"/>
      <c r="AJU96" s="51"/>
      <c r="AJV96" s="51"/>
      <c r="AJW96" s="51"/>
      <c r="AJX96" s="51"/>
      <c r="AJY96" s="51"/>
      <c r="AJZ96" s="51"/>
      <c r="AKA96" s="51"/>
      <c r="AKB96" s="51"/>
      <c r="AKC96" s="51"/>
      <c r="AKD96" s="51"/>
      <c r="AKE96" s="51"/>
      <c r="AKF96" s="51"/>
      <c r="AKG96" s="51"/>
      <c r="AKH96" s="51"/>
      <c r="AKI96" s="51"/>
      <c r="AKJ96" s="51"/>
      <c r="AKK96" s="51"/>
      <c r="AKL96" s="51"/>
      <c r="AKM96" s="51"/>
      <c r="AKN96" s="51"/>
      <c r="AKO96" s="51"/>
      <c r="AKP96" s="51"/>
      <c r="AKQ96" s="51"/>
      <c r="AKR96" s="51"/>
      <c r="AKS96" s="51"/>
      <c r="AKT96" s="51"/>
      <c r="AKU96" s="51"/>
      <c r="AKV96" s="51"/>
      <c r="AKW96" s="51"/>
      <c r="AKX96" s="51"/>
      <c r="AKY96" s="51"/>
      <c r="AKZ96" s="51"/>
      <c r="ALA96" s="51"/>
      <c r="ALB96" s="51"/>
      <c r="ALC96" s="51"/>
      <c r="ALD96" s="51"/>
      <c r="ALE96" s="51"/>
      <c r="ALF96" s="51"/>
      <c r="ALG96" s="51"/>
      <c r="ALH96" s="51"/>
      <c r="ALI96" s="51"/>
      <c r="ALJ96" s="51"/>
      <c r="ALK96" s="51"/>
      <c r="ALL96" s="51"/>
      <c r="ALM96" s="51"/>
      <c r="ALN96" s="51"/>
      <c r="ALO96" s="51"/>
      <c r="ALP96" s="51"/>
      <c r="ALQ96" s="51"/>
      <c r="ALR96" s="51"/>
      <c r="ALS96" s="51"/>
      <c r="ALT96" s="51"/>
      <c r="ALU96" s="51"/>
      <c r="ALV96" s="51"/>
      <c r="ALW96" s="51"/>
      <c r="ALX96" s="51"/>
      <c r="ALY96" s="51"/>
      <c r="ALZ96" s="51"/>
      <c r="AMA96" s="51"/>
      <c r="AMB96" s="51"/>
      <c r="AMC96" s="51"/>
      <c r="AMD96" s="51"/>
      <c r="AME96" s="51"/>
      <c r="AMF96" s="51"/>
      <c r="AMG96" s="51"/>
      <c r="AMH96" s="51"/>
      <c r="AMI96" s="51"/>
      <c r="AMJ96" s="51"/>
      <c r="AMK96" s="51"/>
    </row>
    <row r="97" spans="1:1025" ht="31.8" thickBot="1" x14ac:dyDescent="0.35">
      <c r="A97" s="62">
        <v>4.2836190476190401</v>
      </c>
      <c r="B97" s="44" t="s">
        <v>226</v>
      </c>
      <c r="C97" s="44" t="s">
        <v>127</v>
      </c>
      <c r="D97" s="44"/>
      <c r="E97" s="44" t="s">
        <v>109</v>
      </c>
      <c r="F97" s="152"/>
      <c r="G97" s="153"/>
      <c r="H97" s="136">
        <f>1000000/3.3</f>
        <v>303030.30303030304</v>
      </c>
      <c r="I97" s="48">
        <v>100</v>
      </c>
      <c r="J97" s="57">
        <v>0</v>
      </c>
      <c r="K97" s="48">
        <v>3</v>
      </c>
      <c r="L97" s="48" t="s">
        <v>15</v>
      </c>
      <c r="M97" s="116">
        <v>43647</v>
      </c>
      <c r="N97" s="116">
        <v>43831</v>
      </c>
      <c r="O97" s="44"/>
      <c r="P97" s="44"/>
      <c r="Q97" s="132" t="s">
        <v>17</v>
      </c>
    </row>
    <row r="98" spans="1:1025" s="13" customFormat="1" ht="31.8" thickBot="1" x14ac:dyDescent="0.35">
      <c r="A98" s="62">
        <v>4.29</v>
      </c>
      <c r="B98" s="44" t="s">
        <v>226</v>
      </c>
      <c r="C98" s="44" t="s">
        <v>211</v>
      </c>
      <c r="D98" s="44"/>
      <c r="E98" s="44" t="s">
        <v>113</v>
      </c>
      <c r="F98" s="152"/>
      <c r="G98" s="153"/>
      <c r="H98" s="136">
        <f>400000/3.3</f>
        <v>121212.12121212122</v>
      </c>
      <c r="I98" s="115"/>
      <c r="J98" s="57"/>
      <c r="K98" s="115">
        <v>3</v>
      </c>
      <c r="L98" s="133" t="s">
        <v>14</v>
      </c>
      <c r="M98" s="116">
        <v>44743</v>
      </c>
      <c r="N98" s="116">
        <v>44927</v>
      </c>
      <c r="O98" s="44"/>
      <c r="P98" s="44"/>
      <c r="Q98" s="132" t="s">
        <v>17</v>
      </c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  <c r="IW98" s="51"/>
      <c r="IX98" s="51"/>
      <c r="IY98" s="51"/>
      <c r="IZ98" s="51"/>
      <c r="JA98" s="51"/>
      <c r="JB98" s="51"/>
      <c r="JC98" s="51"/>
      <c r="JD98" s="51"/>
      <c r="JE98" s="51"/>
      <c r="JF98" s="51"/>
      <c r="JG98" s="51"/>
      <c r="JH98" s="51"/>
      <c r="JI98" s="51"/>
      <c r="JJ98" s="51"/>
      <c r="JK98" s="51"/>
      <c r="JL98" s="51"/>
      <c r="JM98" s="51"/>
      <c r="JN98" s="51"/>
      <c r="JO98" s="51"/>
      <c r="JP98" s="51"/>
      <c r="JQ98" s="51"/>
      <c r="JR98" s="51"/>
      <c r="JS98" s="51"/>
      <c r="JT98" s="51"/>
      <c r="JU98" s="51"/>
      <c r="JV98" s="51"/>
      <c r="JW98" s="51"/>
      <c r="JX98" s="51"/>
      <c r="JY98" s="51"/>
      <c r="JZ98" s="51"/>
      <c r="KA98" s="51"/>
      <c r="KB98" s="51"/>
      <c r="KC98" s="51"/>
      <c r="KD98" s="51"/>
      <c r="KE98" s="51"/>
      <c r="KF98" s="51"/>
      <c r="KG98" s="51"/>
      <c r="KH98" s="51"/>
      <c r="KI98" s="51"/>
      <c r="KJ98" s="51"/>
      <c r="KK98" s="51"/>
      <c r="KL98" s="51"/>
      <c r="KM98" s="51"/>
      <c r="KN98" s="51"/>
      <c r="KO98" s="51"/>
      <c r="KP98" s="51"/>
      <c r="KQ98" s="51"/>
      <c r="KR98" s="51"/>
      <c r="KS98" s="51"/>
      <c r="KT98" s="51"/>
      <c r="KU98" s="51"/>
      <c r="KV98" s="51"/>
      <c r="KW98" s="51"/>
      <c r="KX98" s="51"/>
      <c r="KY98" s="51"/>
      <c r="KZ98" s="51"/>
      <c r="LA98" s="51"/>
      <c r="LB98" s="51"/>
      <c r="LC98" s="51"/>
      <c r="LD98" s="51"/>
      <c r="LE98" s="51"/>
      <c r="LF98" s="51"/>
      <c r="LG98" s="51"/>
      <c r="LH98" s="51"/>
      <c r="LI98" s="51"/>
      <c r="LJ98" s="51"/>
      <c r="LK98" s="51"/>
      <c r="LL98" s="51"/>
      <c r="LM98" s="51"/>
      <c r="LN98" s="51"/>
      <c r="LO98" s="51"/>
      <c r="LP98" s="51"/>
      <c r="LQ98" s="51"/>
      <c r="LR98" s="51"/>
      <c r="LS98" s="51"/>
      <c r="LT98" s="51"/>
      <c r="LU98" s="51"/>
      <c r="LV98" s="51"/>
      <c r="LW98" s="51"/>
      <c r="LX98" s="51"/>
      <c r="LY98" s="51"/>
      <c r="LZ98" s="51"/>
      <c r="MA98" s="51"/>
      <c r="MB98" s="51"/>
      <c r="MC98" s="51"/>
      <c r="MD98" s="51"/>
      <c r="ME98" s="51"/>
      <c r="MF98" s="51"/>
      <c r="MG98" s="51"/>
      <c r="MH98" s="51"/>
      <c r="MI98" s="51"/>
      <c r="MJ98" s="51"/>
      <c r="MK98" s="51"/>
      <c r="ML98" s="51"/>
      <c r="MM98" s="51"/>
      <c r="MN98" s="51"/>
      <c r="MO98" s="51"/>
      <c r="MP98" s="51"/>
      <c r="MQ98" s="51"/>
      <c r="MR98" s="51"/>
      <c r="MS98" s="51"/>
      <c r="MT98" s="51"/>
      <c r="MU98" s="51"/>
      <c r="MV98" s="51"/>
      <c r="MW98" s="51"/>
      <c r="MX98" s="51"/>
      <c r="MY98" s="51"/>
      <c r="MZ98" s="51"/>
      <c r="NA98" s="51"/>
      <c r="NB98" s="51"/>
      <c r="NC98" s="51"/>
      <c r="ND98" s="51"/>
      <c r="NE98" s="51"/>
      <c r="NF98" s="51"/>
      <c r="NG98" s="51"/>
      <c r="NH98" s="51"/>
      <c r="NI98" s="51"/>
      <c r="NJ98" s="51"/>
      <c r="NK98" s="51"/>
      <c r="NL98" s="51"/>
      <c r="NM98" s="51"/>
      <c r="NN98" s="51"/>
      <c r="NO98" s="51"/>
      <c r="NP98" s="51"/>
      <c r="NQ98" s="51"/>
      <c r="NR98" s="51"/>
      <c r="NS98" s="51"/>
      <c r="NT98" s="51"/>
      <c r="NU98" s="51"/>
      <c r="NV98" s="51"/>
      <c r="NW98" s="51"/>
      <c r="NX98" s="51"/>
      <c r="NY98" s="51"/>
      <c r="NZ98" s="51"/>
      <c r="OA98" s="51"/>
      <c r="OB98" s="51"/>
      <c r="OC98" s="51"/>
      <c r="OD98" s="51"/>
      <c r="OE98" s="51"/>
      <c r="OF98" s="51"/>
      <c r="OG98" s="51"/>
      <c r="OH98" s="51"/>
      <c r="OI98" s="51"/>
      <c r="OJ98" s="51"/>
      <c r="OK98" s="51"/>
      <c r="OL98" s="51"/>
      <c r="OM98" s="51"/>
      <c r="ON98" s="51"/>
      <c r="OO98" s="51"/>
      <c r="OP98" s="51"/>
      <c r="OQ98" s="51"/>
      <c r="OR98" s="51"/>
      <c r="OS98" s="51"/>
      <c r="OT98" s="51"/>
      <c r="OU98" s="51"/>
      <c r="OV98" s="51"/>
      <c r="OW98" s="51"/>
      <c r="OX98" s="51"/>
      <c r="OY98" s="51"/>
      <c r="OZ98" s="51"/>
      <c r="PA98" s="51"/>
      <c r="PB98" s="51"/>
      <c r="PC98" s="51"/>
      <c r="PD98" s="51"/>
      <c r="PE98" s="51"/>
      <c r="PF98" s="51"/>
      <c r="PG98" s="51"/>
      <c r="PH98" s="51"/>
      <c r="PI98" s="51"/>
      <c r="PJ98" s="51"/>
      <c r="PK98" s="51"/>
      <c r="PL98" s="51"/>
      <c r="PM98" s="51"/>
      <c r="PN98" s="51"/>
      <c r="PO98" s="51"/>
      <c r="PP98" s="51"/>
      <c r="PQ98" s="51"/>
      <c r="PR98" s="51"/>
      <c r="PS98" s="51"/>
      <c r="PT98" s="51"/>
      <c r="PU98" s="51"/>
      <c r="PV98" s="51"/>
      <c r="PW98" s="51"/>
      <c r="PX98" s="51"/>
      <c r="PY98" s="51"/>
      <c r="PZ98" s="51"/>
      <c r="QA98" s="51"/>
      <c r="QB98" s="51"/>
      <c r="QC98" s="51"/>
      <c r="QD98" s="51"/>
      <c r="QE98" s="51"/>
      <c r="QF98" s="51"/>
      <c r="QG98" s="51"/>
      <c r="QH98" s="51"/>
      <c r="QI98" s="51"/>
      <c r="QJ98" s="51"/>
      <c r="QK98" s="51"/>
      <c r="QL98" s="51"/>
      <c r="QM98" s="51"/>
      <c r="QN98" s="51"/>
      <c r="QO98" s="51"/>
      <c r="QP98" s="51"/>
      <c r="QQ98" s="51"/>
      <c r="QR98" s="51"/>
      <c r="QS98" s="51"/>
      <c r="QT98" s="51"/>
      <c r="QU98" s="51"/>
      <c r="QV98" s="51"/>
      <c r="QW98" s="51"/>
      <c r="QX98" s="51"/>
      <c r="QY98" s="51"/>
      <c r="QZ98" s="51"/>
      <c r="RA98" s="51"/>
      <c r="RB98" s="51"/>
      <c r="RC98" s="51"/>
      <c r="RD98" s="51"/>
      <c r="RE98" s="51"/>
      <c r="RF98" s="51"/>
      <c r="RG98" s="51"/>
      <c r="RH98" s="51"/>
      <c r="RI98" s="51"/>
      <c r="RJ98" s="51"/>
      <c r="RK98" s="51"/>
      <c r="RL98" s="51"/>
      <c r="RM98" s="51"/>
      <c r="RN98" s="51"/>
      <c r="RO98" s="51"/>
      <c r="RP98" s="51"/>
      <c r="RQ98" s="51"/>
      <c r="RR98" s="51"/>
      <c r="RS98" s="51"/>
      <c r="RT98" s="51"/>
      <c r="RU98" s="51"/>
      <c r="RV98" s="51"/>
      <c r="RW98" s="51"/>
      <c r="RX98" s="51"/>
      <c r="RY98" s="51"/>
      <c r="RZ98" s="51"/>
      <c r="SA98" s="51"/>
      <c r="SB98" s="51"/>
      <c r="SC98" s="51"/>
      <c r="SD98" s="51"/>
      <c r="SE98" s="51"/>
      <c r="SF98" s="51"/>
      <c r="SG98" s="51"/>
      <c r="SH98" s="51"/>
      <c r="SI98" s="51"/>
      <c r="SJ98" s="51"/>
      <c r="SK98" s="51"/>
      <c r="SL98" s="51"/>
      <c r="SM98" s="51"/>
      <c r="SN98" s="51"/>
      <c r="SO98" s="51"/>
      <c r="SP98" s="51"/>
      <c r="SQ98" s="51"/>
      <c r="SR98" s="51"/>
      <c r="SS98" s="51"/>
      <c r="ST98" s="51"/>
      <c r="SU98" s="51"/>
      <c r="SV98" s="51"/>
      <c r="SW98" s="51"/>
      <c r="SX98" s="51"/>
      <c r="SY98" s="51"/>
      <c r="SZ98" s="51"/>
      <c r="TA98" s="51"/>
      <c r="TB98" s="51"/>
      <c r="TC98" s="51"/>
      <c r="TD98" s="51"/>
      <c r="TE98" s="51"/>
      <c r="TF98" s="51"/>
      <c r="TG98" s="51"/>
      <c r="TH98" s="51"/>
      <c r="TI98" s="51"/>
      <c r="TJ98" s="51"/>
      <c r="TK98" s="51"/>
      <c r="TL98" s="51"/>
      <c r="TM98" s="51"/>
      <c r="TN98" s="51"/>
      <c r="TO98" s="51"/>
      <c r="TP98" s="51"/>
      <c r="TQ98" s="51"/>
      <c r="TR98" s="51"/>
      <c r="TS98" s="51"/>
      <c r="TT98" s="51"/>
      <c r="TU98" s="51"/>
      <c r="TV98" s="51"/>
      <c r="TW98" s="51"/>
      <c r="TX98" s="51"/>
      <c r="TY98" s="51"/>
      <c r="TZ98" s="51"/>
      <c r="UA98" s="51"/>
      <c r="UB98" s="51"/>
      <c r="UC98" s="51"/>
      <c r="UD98" s="51"/>
      <c r="UE98" s="51"/>
      <c r="UF98" s="51"/>
      <c r="UG98" s="51"/>
      <c r="UH98" s="51"/>
      <c r="UI98" s="51"/>
      <c r="UJ98" s="51"/>
      <c r="UK98" s="51"/>
      <c r="UL98" s="51"/>
      <c r="UM98" s="51"/>
      <c r="UN98" s="51"/>
      <c r="UO98" s="51"/>
      <c r="UP98" s="51"/>
      <c r="UQ98" s="51"/>
      <c r="UR98" s="51"/>
      <c r="US98" s="51"/>
      <c r="UT98" s="51"/>
      <c r="UU98" s="51"/>
      <c r="UV98" s="51"/>
      <c r="UW98" s="51"/>
      <c r="UX98" s="51"/>
      <c r="UY98" s="51"/>
      <c r="UZ98" s="51"/>
      <c r="VA98" s="51"/>
      <c r="VB98" s="51"/>
      <c r="VC98" s="51"/>
      <c r="VD98" s="51"/>
      <c r="VE98" s="51"/>
      <c r="VF98" s="51"/>
      <c r="VG98" s="51"/>
      <c r="VH98" s="51"/>
      <c r="VI98" s="51"/>
      <c r="VJ98" s="51"/>
      <c r="VK98" s="51"/>
      <c r="VL98" s="51"/>
      <c r="VM98" s="51"/>
      <c r="VN98" s="51"/>
      <c r="VO98" s="51"/>
      <c r="VP98" s="51"/>
      <c r="VQ98" s="51"/>
      <c r="VR98" s="51"/>
      <c r="VS98" s="51"/>
      <c r="VT98" s="51"/>
      <c r="VU98" s="51"/>
      <c r="VV98" s="51"/>
      <c r="VW98" s="51"/>
      <c r="VX98" s="51"/>
      <c r="VY98" s="51"/>
      <c r="VZ98" s="51"/>
      <c r="WA98" s="51"/>
      <c r="WB98" s="51"/>
      <c r="WC98" s="51"/>
      <c r="WD98" s="51"/>
      <c r="WE98" s="51"/>
      <c r="WF98" s="51"/>
      <c r="WG98" s="51"/>
      <c r="WH98" s="51"/>
      <c r="WI98" s="51"/>
      <c r="WJ98" s="51"/>
      <c r="WK98" s="51"/>
      <c r="WL98" s="51"/>
      <c r="WM98" s="51"/>
      <c r="WN98" s="51"/>
      <c r="WO98" s="51"/>
      <c r="WP98" s="51"/>
      <c r="WQ98" s="51"/>
      <c r="WR98" s="51"/>
      <c r="WS98" s="51"/>
      <c r="WT98" s="51"/>
      <c r="WU98" s="51"/>
      <c r="WV98" s="51"/>
      <c r="WW98" s="51"/>
      <c r="WX98" s="51"/>
      <c r="WY98" s="51"/>
      <c r="WZ98" s="51"/>
      <c r="XA98" s="51"/>
      <c r="XB98" s="51"/>
      <c r="XC98" s="51"/>
      <c r="XD98" s="51"/>
      <c r="XE98" s="51"/>
      <c r="XF98" s="51"/>
      <c r="XG98" s="51"/>
      <c r="XH98" s="51"/>
      <c r="XI98" s="51"/>
      <c r="XJ98" s="51"/>
      <c r="XK98" s="51"/>
      <c r="XL98" s="51"/>
      <c r="XM98" s="51"/>
      <c r="XN98" s="51"/>
      <c r="XO98" s="51"/>
      <c r="XP98" s="51"/>
      <c r="XQ98" s="51"/>
      <c r="XR98" s="51"/>
      <c r="XS98" s="51"/>
      <c r="XT98" s="51"/>
      <c r="XU98" s="51"/>
      <c r="XV98" s="51"/>
      <c r="XW98" s="51"/>
      <c r="XX98" s="51"/>
      <c r="XY98" s="51"/>
      <c r="XZ98" s="51"/>
      <c r="YA98" s="51"/>
      <c r="YB98" s="51"/>
      <c r="YC98" s="51"/>
      <c r="YD98" s="51"/>
      <c r="YE98" s="51"/>
      <c r="YF98" s="51"/>
      <c r="YG98" s="51"/>
      <c r="YH98" s="51"/>
      <c r="YI98" s="51"/>
      <c r="YJ98" s="51"/>
      <c r="YK98" s="51"/>
      <c r="YL98" s="51"/>
      <c r="YM98" s="51"/>
      <c r="YN98" s="51"/>
      <c r="YO98" s="51"/>
      <c r="YP98" s="51"/>
      <c r="YQ98" s="51"/>
      <c r="YR98" s="51"/>
      <c r="YS98" s="51"/>
      <c r="YT98" s="51"/>
      <c r="YU98" s="51"/>
      <c r="YV98" s="51"/>
      <c r="YW98" s="51"/>
      <c r="YX98" s="51"/>
      <c r="YY98" s="51"/>
      <c r="YZ98" s="51"/>
      <c r="ZA98" s="51"/>
      <c r="ZB98" s="51"/>
      <c r="ZC98" s="51"/>
      <c r="ZD98" s="51"/>
      <c r="ZE98" s="51"/>
      <c r="ZF98" s="51"/>
      <c r="ZG98" s="51"/>
      <c r="ZH98" s="51"/>
      <c r="ZI98" s="51"/>
      <c r="ZJ98" s="51"/>
      <c r="ZK98" s="51"/>
      <c r="ZL98" s="51"/>
      <c r="ZM98" s="51"/>
      <c r="ZN98" s="51"/>
      <c r="ZO98" s="51"/>
      <c r="ZP98" s="51"/>
      <c r="ZQ98" s="51"/>
      <c r="ZR98" s="51"/>
      <c r="ZS98" s="51"/>
      <c r="ZT98" s="51"/>
      <c r="ZU98" s="51"/>
      <c r="ZV98" s="51"/>
      <c r="ZW98" s="51"/>
      <c r="ZX98" s="51"/>
      <c r="ZY98" s="51"/>
      <c r="ZZ98" s="51"/>
      <c r="AAA98" s="51"/>
      <c r="AAB98" s="51"/>
      <c r="AAC98" s="51"/>
      <c r="AAD98" s="51"/>
      <c r="AAE98" s="51"/>
      <c r="AAF98" s="51"/>
      <c r="AAG98" s="51"/>
      <c r="AAH98" s="51"/>
      <c r="AAI98" s="51"/>
      <c r="AAJ98" s="51"/>
      <c r="AAK98" s="51"/>
      <c r="AAL98" s="51"/>
      <c r="AAM98" s="51"/>
      <c r="AAN98" s="51"/>
      <c r="AAO98" s="51"/>
      <c r="AAP98" s="51"/>
      <c r="AAQ98" s="51"/>
      <c r="AAR98" s="51"/>
      <c r="AAS98" s="51"/>
      <c r="AAT98" s="51"/>
      <c r="AAU98" s="51"/>
      <c r="AAV98" s="51"/>
      <c r="AAW98" s="51"/>
      <c r="AAX98" s="51"/>
      <c r="AAY98" s="51"/>
      <c r="AAZ98" s="51"/>
      <c r="ABA98" s="51"/>
      <c r="ABB98" s="51"/>
      <c r="ABC98" s="51"/>
      <c r="ABD98" s="51"/>
      <c r="ABE98" s="51"/>
      <c r="ABF98" s="51"/>
      <c r="ABG98" s="51"/>
      <c r="ABH98" s="51"/>
      <c r="ABI98" s="51"/>
      <c r="ABJ98" s="51"/>
      <c r="ABK98" s="51"/>
      <c r="ABL98" s="51"/>
      <c r="ABM98" s="51"/>
      <c r="ABN98" s="51"/>
      <c r="ABO98" s="51"/>
      <c r="ABP98" s="51"/>
      <c r="ABQ98" s="51"/>
      <c r="ABR98" s="51"/>
      <c r="ABS98" s="51"/>
      <c r="ABT98" s="51"/>
      <c r="ABU98" s="51"/>
      <c r="ABV98" s="51"/>
      <c r="ABW98" s="51"/>
      <c r="ABX98" s="51"/>
      <c r="ABY98" s="51"/>
      <c r="ABZ98" s="51"/>
      <c r="ACA98" s="51"/>
      <c r="ACB98" s="51"/>
      <c r="ACC98" s="51"/>
      <c r="ACD98" s="51"/>
      <c r="ACE98" s="51"/>
      <c r="ACF98" s="51"/>
      <c r="ACG98" s="51"/>
      <c r="ACH98" s="51"/>
      <c r="ACI98" s="51"/>
      <c r="ACJ98" s="51"/>
      <c r="ACK98" s="51"/>
      <c r="ACL98" s="51"/>
      <c r="ACM98" s="51"/>
      <c r="ACN98" s="51"/>
      <c r="ACO98" s="51"/>
      <c r="ACP98" s="51"/>
      <c r="ACQ98" s="51"/>
      <c r="ACR98" s="51"/>
      <c r="ACS98" s="51"/>
      <c r="ACT98" s="51"/>
      <c r="ACU98" s="51"/>
      <c r="ACV98" s="51"/>
      <c r="ACW98" s="51"/>
      <c r="ACX98" s="51"/>
      <c r="ACY98" s="51"/>
      <c r="ACZ98" s="51"/>
      <c r="ADA98" s="51"/>
      <c r="ADB98" s="51"/>
      <c r="ADC98" s="51"/>
      <c r="ADD98" s="51"/>
      <c r="ADE98" s="51"/>
      <c r="ADF98" s="51"/>
      <c r="ADG98" s="51"/>
      <c r="ADH98" s="51"/>
      <c r="ADI98" s="51"/>
      <c r="ADJ98" s="51"/>
      <c r="ADK98" s="51"/>
      <c r="ADL98" s="51"/>
      <c r="ADM98" s="51"/>
      <c r="ADN98" s="51"/>
      <c r="ADO98" s="51"/>
      <c r="ADP98" s="51"/>
      <c r="ADQ98" s="51"/>
      <c r="ADR98" s="51"/>
      <c r="ADS98" s="51"/>
      <c r="ADT98" s="51"/>
      <c r="ADU98" s="51"/>
      <c r="ADV98" s="51"/>
      <c r="ADW98" s="51"/>
      <c r="ADX98" s="51"/>
      <c r="ADY98" s="51"/>
      <c r="ADZ98" s="51"/>
      <c r="AEA98" s="51"/>
      <c r="AEB98" s="51"/>
      <c r="AEC98" s="51"/>
      <c r="AED98" s="51"/>
      <c r="AEE98" s="51"/>
      <c r="AEF98" s="51"/>
      <c r="AEG98" s="51"/>
      <c r="AEH98" s="51"/>
      <c r="AEI98" s="51"/>
      <c r="AEJ98" s="51"/>
      <c r="AEK98" s="51"/>
      <c r="AEL98" s="51"/>
      <c r="AEM98" s="51"/>
      <c r="AEN98" s="51"/>
      <c r="AEO98" s="51"/>
      <c r="AEP98" s="51"/>
      <c r="AEQ98" s="51"/>
      <c r="AER98" s="51"/>
      <c r="AES98" s="51"/>
      <c r="AET98" s="51"/>
      <c r="AEU98" s="51"/>
      <c r="AEV98" s="51"/>
      <c r="AEW98" s="51"/>
      <c r="AEX98" s="51"/>
      <c r="AEY98" s="51"/>
      <c r="AEZ98" s="51"/>
      <c r="AFA98" s="51"/>
      <c r="AFB98" s="51"/>
      <c r="AFC98" s="51"/>
      <c r="AFD98" s="51"/>
      <c r="AFE98" s="51"/>
      <c r="AFF98" s="51"/>
      <c r="AFG98" s="51"/>
      <c r="AFH98" s="51"/>
      <c r="AFI98" s="51"/>
      <c r="AFJ98" s="51"/>
      <c r="AFK98" s="51"/>
      <c r="AFL98" s="51"/>
      <c r="AFM98" s="51"/>
      <c r="AFN98" s="51"/>
      <c r="AFO98" s="51"/>
      <c r="AFP98" s="51"/>
      <c r="AFQ98" s="51"/>
      <c r="AFR98" s="51"/>
      <c r="AFS98" s="51"/>
      <c r="AFT98" s="51"/>
      <c r="AFU98" s="51"/>
      <c r="AFV98" s="51"/>
      <c r="AFW98" s="51"/>
      <c r="AFX98" s="51"/>
      <c r="AFY98" s="51"/>
      <c r="AFZ98" s="51"/>
      <c r="AGA98" s="51"/>
      <c r="AGB98" s="51"/>
      <c r="AGC98" s="51"/>
      <c r="AGD98" s="51"/>
      <c r="AGE98" s="51"/>
      <c r="AGF98" s="51"/>
      <c r="AGG98" s="51"/>
      <c r="AGH98" s="51"/>
      <c r="AGI98" s="51"/>
      <c r="AGJ98" s="51"/>
      <c r="AGK98" s="51"/>
      <c r="AGL98" s="51"/>
      <c r="AGM98" s="51"/>
      <c r="AGN98" s="51"/>
      <c r="AGO98" s="51"/>
      <c r="AGP98" s="51"/>
      <c r="AGQ98" s="51"/>
      <c r="AGR98" s="51"/>
      <c r="AGS98" s="51"/>
      <c r="AGT98" s="51"/>
      <c r="AGU98" s="51"/>
      <c r="AGV98" s="51"/>
      <c r="AGW98" s="51"/>
      <c r="AGX98" s="51"/>
      <c r="AGY98" s="51"/>
      <c r="AGZ98" s="51"/>
      <c r="AHA98" s="51"/>
      <c r="AHB98" s="51"/>
      <c r="AHC98" s="51"/>
      <c r="AHD98" s="51"/>
      <c r="AHE98" s="51"/>
      <c r="AHF98" s="51"/>
      <c r="AHG98" s="51"/>
      <c r="AHH98" s="51"/>
      <c r="AHI98" s="51"/>
      <c r="AHJ98" s="51"/>
      <c r="AHK98" s="51"/>
      <c r="AHL98" s="51"/>
      <c r="AHM98" s="51"/>
      <c r="AHN98" s="51"/>
      <c r="AHO98" s="51"/>
      <c r="AHP98" s="51"/>
      <c r="AHQ98" s="51"/>
      <c r="AHR98" s="51"/>
      <c r="AHS98" s="51"/>
      <c r="AHT98" s="51"/>
      <c r="AHU98" s="51"/>
      <c r="AHV98" s="51"/>
      <c r="AHW98" s="51"/>
      <c r="AHX98" s="51"/>
      <c r="AHY98" s="51"/>
      <c r="AHZ98" s="51"/>
      <c r="AIA98" s="51"/>
      <c r="AIB98" s="51"/>
      <c r="AIC98" s="51"/>
      <c r="AID98" s="51"/>
      <c r="AIE98" s="51"/>
      <c r="AIF98" s="51"/>
      <c r="AIG98" s="51"/>
      <c r="AIH98" s="51"/>
      <c r="AII98" s="51"/>
      <c r="AIJ98" s="51"/>
      <c r="AIK98" s="51"/>
      <c r="AIL98" s="51"/>
      <c r="AIM98" s="51"/>
      <c r="AIN98" s="51"/>
      <c r="AIO98" s="51"/>
      <c r="AIP98" s="51"/>
      <c r="AIQ98" s="51"/>
      <c r="AIR98" s="51"/>
      <c r="AIS98" s="51"/>
      <c r="AIT98" s="51"/>
      <c r="AIU98" s="51"/>
      <c r="AIV98" s="51"/>
      <c r="AIW98" s="51"/>
      <c r="AIX98" s="51"/>
      <c r="AIY98" s="51"/>
      <c r="AIZ98" s="51"/>
      <c r="AJA98" s="51"/>
      <c r="AJB98" s="51"/>
      <c r="AJC98" s="51"/>
      <c r="AJD98" s="51"/>
      <c r="AJE98" s="51"/>
      <c r="AJF98" s="51"/>
      <c r="AJG98" s="51"/>
      <c r="AJH98" s="51"/>
      <c r="AJI98" s="51"/>
      <c r="AJJ98" s="51"/>
      <c r="AJK98" s="51"/>
      <c r="AJL98" s="51"/>
      <c r="AJM98" s="51"/>
      <c r="AJN98" s="51"/>
      <c r="AJO98" s="51"/>
      <c r="AJP98" s="51"/>
      <c r="AJQ98" s="51"/>
      <c r="AJR98" s="51"/>
      <c r="AJS98" s="51"/>
      <c r="AJT98" s="51"/>
      <c r="AJU98" s="51"/>
      <c r="AJV98" s="51"/>
      <c r="AJW98" s="51"/>
      <c r="AJX98" s="51"/>
      <c r="AJY98" s="51"/>
      <c r="AJZ98" s="51"/>
      <c r="AKA98" s="51"/>
      <c r="AKB98" s="51"/>
      <c r="AKC98" s="51"/>
      <c r="AKD98" s="51"/>
      <c r="AKE98" s="51"/>
      <c r="AKF98" s="51"/>
      <c r="AKG98" s="51"/>
      <c r="AKH98" s="51"/>
      <c r="AKI98" s="51"/>
      <c r="AKJ98" s="51"/>
      <c r="AKK98" s="51"/>
      <c r="AKL98" s="51"/>
      <c r="AKM98" s="51"/>
      <c r="AKN98" s="51"/>
      <c r="AKO98" s="51"/>
      <c r="AKP98" s="51"/>
      <c r="AKQ98" s="51"/>
      <c r="AKR98" s="51"/>
      <c r="AKS98" s="51"/>
      <c r="AKT98" s="51"/>
      <c r="AKU98" s="51"/>
      <c r="AKV98" s="51"/>
      <c r="AKW98" s="51"/>
      <c r="AKX98" s="51"/>
      <c r="AKY98" s="51"/>
      <c r="AKZ98" s="51"/>
      <c r="ALA98" s="51"/>
      <c r="ALB98" s="51"/>
      <c r="ALC98" s="51"/>
      <c r="ALD98" s="51"/>
      <c r="ALE98" s="51"/>
      <c r="ALF98" s="51"/>
      <c r="ALG98" s="51"/>
      <c r="ALH98" s="51"/>
      <c r="ALI98" s="51"/>
      <c r="ALJ98" s="51"/>
      <c r="ALK98" s="51"/>
      <c r="ALL98" s="51"/>
      <c r="ALM98" s="51"/>
      <c r="ALN98" s="51"/>
      <c r="ALO98" s="51"/>
      <c r="ALP98" s="51"/>
      <c r="ALQ98" s="51"/>
      <c r="ALR98" s="51"/>
      <c r="ALS98" s="51"/>
      <c r="ALT98" s="51"/>
      <c r="ALU98" s="51"/>
      <c r="ALV98" s="51"/>
      <c r="ALW98" s="51"/>
      <c r="ALX98" s="51"/>
      <c r="ALY98" s="51"/>
      <c r="ALZ98" s="51"/>
      <c r="AMA98" s="51"/>
      <c r="AMB98" s="51"/>
      <c r="AMC98" s="51"/>
      <c r="AMD98" s="51"/>
      <c r="AME98" s="51"/>
      <c r="AMF98" s="51"/>
      <c r="AMG98" s="51"/>
      <c r="AMH98" s="51"/>
      <c r="AMI98" s="51"/>
      <c r="AMJ98" s="51"/>
      <c r="AMK98" s="51"/>
    </row>
    <row r="99" spans="1:1025" ht="31.8" thickBot="1" x14ac:dyDescent="0.35">
      <c r="A99" s="62">
        <v>4.3</v>
      </c>
      <c r="B99" s="44" t="s">
        <v>226</v>
      </c>
      <c r="C99" s="44" t="s">
        <v>128</v>
      </c>
      <c r="D99" s="44"/>
      <c r="E99" s="44" t="s">
        <v>113</v>
      </c>
      <c r="F99" s="156"/>
      <c r="G99" s="156"/>
      <c r="H99" s="135">
        <f>135000/3.3</f>
        <v>40909.090909090912</v>
      </c>
      <c r="I99" s="48"/>
      <c r="J99" s="48"/>
      <c r="K99" s="61">
        <v>2</v>
      </c>
      <c r="L99" s="133" t="s">
        <v>14</v>
      </c>
      <c r="M99" s="116">
        <v>43647</v>
      </c>
      <c r="N99" s="116">
        <v>43831</v>
      </c>
      <c r="O99" s="44"/>
      <c r="P99" s="44"/>
      <c r="Q99" s="132" t="s">
        <v>17</v>
      </c>
    </row>
    <row r="100" spans="1:1025" s="13" customFormat="1" ht="16.2" thickBot="1" x14ac:dyDescent="0.35">
      <c r="A100" s="62">
        <v>4.3099999999999996</v>
      </c>
      <c r="B100" s="44" t="s">
        <v>226</v>
      </c>
      <c r="C100" s="44" t="s">
        <v>234</v>
      </c>
      <c r="D100" s="44"/>
      <c r="E100" s="44" t="s">
        <v>33</v>
      </c>
      <c r="F100" s="130"/>
      <c r="G100" s="131"/>
      <c r="H100" s="135">
        <f>345000/3.3</f>
        <v>104545.45454545454</v>
      </c>
      <c r="I100" s="132"/>
      <c r="J100" s="132"/>
      <c r="K100" s="61">
        <v>2</v>
      </c>
      <c r="L100" s="132" t="s">
        <v>13</v>
      </c>
      <c r="M100" s="116">
        <v>43466</v>
      </c>
      <c r="N100" s="116">
        <v>43647</v>
      </c>
      <c r="O100" s="44"/>
      <c r="P100" s="44"/>
      <c r="Q100" s="132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  <c r="IV100" s="51"/>
      <c r="IW100" s="51"/>
      <c r="IX100" s="51"/>
      <c r="IY100" s="51"/>
      <c r="IZ100" s="51"/>
      <c r="JA100" s="51"/>
      <c r="JB100" s="51"/>
      <c r="JC100" s="51"/>
      <c r="JD100" s="51"/>
      <c r="JE100" s="51"/>
      <c r="JF100" s="51"/>
      <c r="JG100" s="51"/>
      <c r="JH100" s="51"/>
      <c r="JI100" s="51"/>
      <c r="JJ100" s="51"/>
      <c r="JK100" s="51"/>
      <c r="JL100" s="51"/>
      <c r="JM100" s="51"/>
      <c r="JN100" s="51"/>
      <c r="JO100" s="51"/>
      <c r="JP100" s="51"/>
      <c r="JQ100" s="51"/>
      <c r="JR100" s="51"/>
      <c r="JS100" s="51"/>
      <c r="JT100" s="51"/>
      <c r="JU100" s="51"/>
      <c r="JV100" s="51"/>
      <c r="JW100" s="51"/>
      <c r="JX100" s="51"/>
      <c r="JY100" s="51"/>
      <c r="JZ100" s="51"/>
      <c r="KA100" s="51"/>
      <c r="KB100" s="51"/>
      <c r="KC100" s="51"/>
      <c r="KD100" s="51"/>
      <c r="KE100" s="51"/>
      <c r="KF100" s="51"/>
      <c r="KG100" s="51"/>
      <c r="KH100" s="51"/>
      <c r="KI100" s="51"/>
      <c r="KJ100" s="51"/>
      <c r="KK100" s="51"/>
      <c r="KL100" s="51"/>
      <c r="KM100" s="51"/>
      <c r="KN100" s="51"/>
      <c r="KO100" s="51"/>
      <c r="KP100" s="51"/>
      <c r="KQ100" s="51"/>
      <c r="KR100" s="51"/>
      <c r="KS100" s="51"/>
      <c r="KT100" s="51"/>
      <c r="KU100" s="51"/>
      <c r="KV100" s="51"/>
      <c r="KW100" s="51"/>
      <c r="KX100" s="51"/>
      <c r="KY100" s="51"/>
      <c r="KZ100" s="51"/>
      <c r="LA100" s="51"/>
      <c r="LB100" s="51"/>
      <c r="LC100" s="51"/>
      <c r="LD100" s="51"/>
      <c r="LE100" s="51"/>
      <c r="LF100" s="51"/>
      <c r="LG100" s="51"/>
      <c r="LH100" s="51"/>
      <c r="LI100" s="51"/>
      <c r="LJ100" s="51"/>
      <c r="LK100" s="51"/>
      <c r="LL100" s="51"/>
      <c r="LM100" s="51"/>
      <c r="LN100" s="51"/>
      <c r="LO100" s="51"/>
      <c r="LP100" s="51"/>
      <c r="LQ100" s="51"/>
      <c r="LR100" s="51"/>
      <c r="LS100" s="51"/>
      <c r="LT100" s="51"/>
      <c r="LU100" s="51"/>
      <c r="LV100" s="51"/>
      <c r="LW100" s="51"/>
      <c r="LX100" s="51"/>
      <c r="LY100" s="51"/>
      <c r="LZ100" s="51"/>
      <c r="MA100" s="51"/>
      <c r="MB100" s="51"/>
      <c r="MC100" s="51"/>
      <c r="MD100" s="51"/>
      <c r="ME100" s="51"/>
      <c r="MF100" s="51"/>
      <c r="MG100" s="51"/>
      <c r="MH100" s="51"/>
      <c r="MI100" s="51"/>
      <c r="MJ100" s="51"/>
      <c r="MK100" s="51"/>
      <c r="ML100" s="51"/>
      <c r="MM100" s="51"/>
      <c r="MN100" s="51"/>
      <c r="MO100" s="51"/>
      <c r="MP100" s="51"/>
      <c r="MQ100" s="51"/>
      <c r="MR100" s="51"/>
      <c r="MS100" s="51"/>
      <c r="MT100" s="51"/>
      <c r="MU100" s="51"/>
      <c r="MV100" s="51"/>
      <c r="MW100" s="51"/>
      <c r="MX100" s="51"/>
      <c r="MY100" s="51"/>
      <c r="MZ100" s="51"/>
      <c r="NA100" s="51"/>
      <c r="NB100" s="51"/>
      <c r="NC100" s="51"/>
      <c r="ND100" s="51"/>
      <c r="NE100" s="51"/>
      <c r="NF100" s="51"/>
      <c r="NG100" s="51"/>
      <c r="NH100" s="51"/>
      <c r="NI100" s="51"/>
      <c r="NJ100" s="51"/>
      <c r="NK100" s="51"/>
      <c r="NL100" s="51"/>
      <c r="NM100" s="51"/>
      <c r="NN100" s="51"/>
      <c r="NO100" s="51"/>
      <c r="NP100" s="51"/>
      <c r="NQ100" s="51"/>
      <c r="NR100" s="51"/>
      <c r="NS100" s="51"/>
      <c r="NT100" s="51"/>
      <c r="NU100" s="51"/>
      <c r="NV100" s="51"/>
      <c r="NW100" s="51"/>
      <c r="NX100" s="51"/>
      <c r="NY100" s="51"/>
      <c r="NZ100" s="51"/>
      <c r="OA100" s="51"/>
      <c r="OB100" s="51"/>
      <c r="OC100" s="51"/>
      <c r="OD100" s="51"/>
      <c r="OE100" s="51"/>
      <c r="OF100" s="51"/>
      <c r="OG100" s="51"/>
      <c r="OH100" s="51"/>
      <c r="OI100" s="51"/>
      <c r="OJ100" s="51"/>
      <c r="OK100" s="51"/>
      <c r="OL100" s="51"/>
      <c r="OM100" s="51"/>
      <c r="ON100" s="51"/>
      <c r="OO100" s="51"/>
      <c r="OP100" s="51"/>
      <c r="OQ100" s="51"/>
      <c r="OR100" s="51"/>
      <c r="OS100" s="51"/>
      <c r="OT100" s="51"/>
      <c r="OU100" s="51"/>
      <c r="OV100" s="51"/>
      <c r="OW100" s="51"/>
      <c r="OX100" s="51"/>
      <c r="OY100" s="51"/>
      <c r="OZ100" s="51"/>
      <c r="PA100" s="51"/>
      <c r="PB100" s="51"/>
      <c r="PC100" s="51"/>
      <c r="PD100" s="51"/>
      <c r="PE100" s="51"/>
      <c r="PF100" s="51"/>
      <c r="PG100" s="51"/>
      <c r="PH100" s="51"/>
      <c r="PI100" s="51"/>
      <c r="PJ100" s="51"/>
      <c r="PK100" s="51"/>
      <c r="PL100" s="51"/>
      <c r="PM100" s="51"/>
      <c r="PN100" s="51"/>
      <c r="PO100" s="51"/>
      <c r="PP100" s="51"/>
      <c r="PQ100" s="51"/>
      <c r="PR100" s="51"/>
      <c r="PS100" s="51"/>
      <c r="PT100" s="51"/>
      <c r="PU100" s="51"/>
      <c r="PV100" s="51"/>
      <c r="PW100" s="51"/>
      <c r="PX100" s="51"/>
      <c r="PY100" s="51"/>
      <c r="PZ100" s="51"/>
      <c r="QA100" s="51"/>
      <c r="QB100" s="51"/>
      <c r="QC100" s="51"/>
      <c r="QD100" s="51"/>
      <c r="QE100" s="51"/>
      <c r="QF100" s="51"/>
      <c r="QG100" s="51"/>
      <c r="QH100" s="51"/>
      <c r="QI100" s="51"/>
      <c r="QJ100" s="51"/>
      <c r="QK100" s="51"/>
      <c r="QL100" s="51"/>
      <c r="QM100" s="51"/>
      <c r="QN100" s="51"/>
      <c r="QO100" s="51"/>
      <c r="QP100" s="51"/>
      <c r="QQ100" s="51"/>
      <c r="QR100" s="51"/>
      <c r="QS100" s="51"/>
      <c r="QT100" s="51"/>
      <c r="QU100" s="51"/>
      <c r="QV100" s="51"/>
      <c r="QW100" s="51"/>
      <c r="QX100" s="51"/>
      <c r="QY100" s="51"/>
      <c r="QZ100" s="51"/>
      <c r="RA100" s="51"/>
      <c r="RB100" s="51"/>
      <c r="RC100" s="51"/>
      <c r="RD100" s="51"/>
      <c r="RE100" s="51"/>
      <c r="RF100" s="51"/>
      <c r="RG100" s="51"/>
      <c r="RH100" s="51"/>
      <c r="RI100" s="51"/>
      <c r="RJ100" s="51"/>
      <c r="RK100" s="51"/>
      <c r="RL100" s="51"/>
      <c r="RM100" s="51"/>
      <c r="RN100" s="51"/>
      <c r="RO100" s="51"/>
      <c r="RP100" s="51"/>
      <c r="RQ100" s="51"/>
      <c r="RR100" s="51"/>
      <c r="RS100" s="51"/>
      <c r="RT100" s="51"/>
      <c r="RU100" s="51"/>
      <c r="RV100" s="51"/>
      <c r="RW100" s="51"/>
      <c r="RX100" s="51"/>
      <c r="RY100" s="51"/>
      <c r="RZ100" s="51"/>
      <c r="SA100" s="51"/>
      <c r="SB100" s="51"/>
      <c r="SC100" s="51"/>
      <c r="SD100" s="51"/>
      <c r="SE100" s="51"/>
      <c r="SF100" s="51"/>
      <c r="SG100" s="51"/>
      <c r="SH100" s="51"/>
      <c r="SI100" s="51"/>
      <c r="SJ100" s="51"/>
      <c r="SK100" s="51"/>
      <c r="SL100" s="51"/>
      <c r="SM100" s="51"/>
      <c r="SN100" s="51"/>
      <c r="SO100" s="51"/>
      <c r="SP100" s="51"/>
      <c r="SQ100" s="51"/>
      <c r="SR100" s="51"/>
      <c r="SS100" s="51"/>
      <c r="ST100" s="51"/>
      <c r="SU100" s="51"/>
      <c r="SV100" s="51"/>
      <c r="SW100" s="51"/>
      <c r="SX100" s="51"/>
      <c r="SY100" s="51"/>
      <c r="SZ100" s="51"/>
      <c r="TA100" s="51"/>
      <c r="TB100" s="51"/>
      <c r="TC100" s="51"/>
      <c r="TD100" s="51"/>
      <c r="TE100" s="51"/>
      <c r="TF100" s="51"/>
      <c r="TG100" s="51"/>
      <c r="TH100" s="51"/>
      <c r="TI100" s="51"/>
      <c r="TJ100" s="51"/>
      <c r="TK100" s="51"/>
      <c r="TL100" s="51"/>
      <c r="TM100" s="51"/>
      <c r="TN100" s="51"/>
      <c r="TO100" s="51"/>
      <c r="TP100" s="51"/>
      <c r="TQ100" s="51"/>
      <c r="TR100" s="51"/>
      <c r="TS100" s="51"/>
      <c r="TT100" s="51"/>
      <c r="TU100" s="51"/>
      <c r="TV100" s="51"/>
      <c r="TW100" s="51"/>
      <c r="TX100" s="51"/>
      <c r="TY100" s="51"/>
      <c r="TZ100" s="51"/>
      <c r="UA100" s="51"/>
      <c r="UB100" s="51"/>
      <c r="UC100" s="51"/>
      <c r="UD100" s="51"/>
      <c r="UE100" s="51"/>
      <c r="UF100" s="51"/>
      <c r="UG100" s="51"/>
      <c r="UH100" s="51"/>
      <c r="UI100" s="51"/>
      <c r="UJ100" s="51"/>
      <c r="UK100" s="51"/>
      <c r="UL100" s="51"/>
      <c r="UM100" s="51"/>
      <c r="UN100" s="51"/>
      <c r="UO100" s="51"/>
      <c r="UP100" s="51"/>
      <c r="UQ100" s="51"/>
      <c r="UR100" s="51"/>
      <c r="US100" s="51"/>
      <c r="UT100" s="51"/>
      <c r="UU100" s="51"/>
      <c r="UV100" s="51"/>
      <c r="UW100" s="51"/>
      <c r="UX100" s="51"/>
      <c r="UY100" s="51"/>
      <c r="UZ100" s="51"/>
      <c r="VA100" s="51"/>
      <c r="VB100" s="51"/>
      <c r="VC100" s="51"/>
      <c r="VD100" s="51"/>
      <c r="VE100" s="51"/>
      <c r="VF100" s="51"/>
      <c r="VG100" s="51"/>
      <c r="VH100" s="51"/>
      <c r="VI100" s="51"/>
      <c r="VJ100" s="51"/>
      <c r="VK100" s="51"/>
      <c r="VL100" s="51"/>
      <c r="VM100" s="51"/>
      <c r="VN100" s="51"/>
      <c r="VO100" s="51"/>
      <c r="VP100" s="51"/>
      <c r="VQ100" s="51"/>
      <c r="VR100" s="51"/>
      <c r="VS100" s="51"/>
      <c r="VT100" s="51"/>
      <c r="VU100" s="51"/>
      <c r="VV100" s="51"/>
      <c r="VW100" s="51"/>
      <c r="VX100" s="51"/>
      <c r="VY100" s="51"/>
      <c r="VZ100" s="51"/>
      <c r="WA100" s="51"/>
      <c r="WB100" s="51"/>
      <c r="WC100" s="51"/>
      <c r="WD100" s="51"/>
      <c r="WE100" s="51"/>
      <c r="WF100" s="51"/>
      <c r="WG100" s="51"/>
      <c r="WH100" s="51"/>
      <c r="WI100" s="51"/>
      <c r="WJ100" s="51"/>
      <c r="WK100" s="51"/>
      <c r="WL100" s="51"/>
      <c r="WM100" s="51"/>
      <c r="WN100" s="51"/>
      <c r="WO100" s="51"/>
      <c r="WP100" s="51"/>
      <c r="WQ100" s="51"/>
      <c r="WR100" s="51"/>
      <c r="WS100" s="51"/>
      <c r="WT100" s="51"/>
      <c r="WU100" s="51"/>
      <c r="WV100" s="51"/>
      <c r="WW100" s="51"/>
      <c r="WX100" s="51"/>
      <c r="WY100" s="51"/>
      <c r="WZ100" s="51"/>
      <c r="XA100" s="51"/>
      <c r="XB100" s="51"/>
      <c r="XC100" s="51"/>
      <c r="XD100" s="51"/>
      <c r="XE100" s="51"/>
      <c r="XF100" s="51"/>
      <c r="XG100" s="51"/>
      <c r="XH100" s="51"/>
      <c r="XI100" s="51"/>
      <c r="XJ100" s="51"/>
      <c r="XK100" s="51"/>
      <c r="XL100" s="51"/>
      <c r="XM100" s="51"/>
      <c r="XN100" s="51"/>
      <c r="XO100" s="51"/>
      <c r="XP100" s="51"/>
      <c r="XQ100" s="51"/>
      <c r="XR100" s="51"/>
      <c r="XS100" s="51"/>
      <c r="XT100" s="51"/>
      <c r="XU100" s="51"/>
      <c r="XV100" s="51"/>
      <c r="XW100" s="51"/>
      <c r="XX100" s="51"/>
      <c r="XY100" s="51"/>
      <c r="XZ100" s="51"/>
      <c r="YA100" s="51"/>
      <c r="YB100" s="51"/>
      <c r="YC100" s="51"/>
      <c r="YD100" s="51"/>
      <c r="YE100" s="51"/>
      <c r="YF100" s="51"/>
      <c r="YG100" s="51"/>
      <c r="YH100" s="51"/>
      <c r="YI100" s="51"/>
      <c r="YJ100" s="51"/>
      <c r="YK100" s="51"/>
      <c r="YL100" s="51"/>
      <c r="YM100" s="51"/>
      <c r="YN100" s="51"/>
      <c r="YO100" s="51"/>
      <c r="YP100" s="51"/>
      <c r="YQ100" s="51"/>
      <c r="YR100" s="51"/>
      <c r="YS100" s="51"/>
      <c r="YT100" s="51"/>
      <c r="YU100" s="51"/>
      <c r="YV100" s="51"/>
      <c r="YW100" s="51"/>
      <c r="YX100" s="51"/>
      <c r="YY100" s="51"/>
      <c r="YZ100" s="51"/>
      <c r="ZA100" s="51"/>
      <c r="ZB100" s="51"/>
      <c r="ZC100" s="51"/>
      <c r="ZD100" s="51"/>
      <c r="ZE100" s="51"/>
      <c r="ZF100" s="51"/>
      <c r="ZG100" s="51"/>
      <c r="ZH100" s="51"/>
      <c r="ZI100" s="51"/>
      <c r="ZJ100" s="51"/>
      <c r="ZK100" s="51"/>
      <c r="ZL100" s="51"/>
      <c r="ZM100" s="51"/>
      <c r="ZN100" s="51"/>
      <c r="ZO100" s="51"/>
      <c r="ZP100" s="51"/>
      <c r="ZQ100" s="51"/>
      <c r="ZR100" s="51"/>
      <c r="ZS100" s="51"/>
      <c r="ZT100" s="51"/>
      <c r="ZU100" s="51"/>
      <c r="ZV100" s="51"/>
      <c r="ZW100" s="51"/>
      <c r="ZX100" s="51"/>
      <c r="ZY100" s="51"/>
      <c r="ZZ100" s="51"/>
      <c r="AAA100" s="51"/>
      <c r="AAB100" s="51"/>
      <c r="AAC100" s="51"/>
      <c r="AAD100" s="51"/>
      <c r="AAE100" s="51"/>
      <c r="AAF100" s="51"/>
      <c r="AAG100" s="51"/>
      <c r="AAH100" s="51"/>
      <c r="AAI100" s="51"/>
      <c r="AAJ100" s="51"/>
      <c r="AAK100" s="51"/>
      <c r="AAL100" s="51"/>
      <c r="AAM100" s="51"/>
      <c r="AAN100" s="51"/>
      <c r="AAO100" s="51"/>
      <c r="AAP100" s="51"/>
      <c r="AAQ100" s="51"/>
      <c r="AAR100" s="51"/>
      <c r="AAS100" s="51"/>
      <c r="AAT100" s="51"/>
      <c r="AAU100" s="51"/>
      <c r="AAV100" s="51"/>
      <c r="AAW100" s="51"/>
      <c r="AAX100" s="51"/>
      <c r="AAY100" s="51"/>
      <c r="AAZ100" s="51"/>
      <c r="ABA100" s="51"/>
      <c r="ABB100" s="51"/>
      <c r="ABC100" s="51"/>
      <c r="ABD100" s="51"/>
      <c r="ABE100" s="51"/>
      <c r="ABF100" s="51"/>
      <c r="ABG100" s="51"/>
      <c r="ABH100" s="51"/>
      <c r="ABI100" s="51"/>
      <c r="ABJ100" s="51"/>
      <c r="ABK100" s="51"/>
      <c r="ABL100" s="51"/>
      <c r="ABM100" s="51"/>
      <c r="ABN100" s="51"/>
      <c r="ABO100" s="51"/>
      <c r="ABP100" s="51"/>
      <c r="ABQ100" s="51"/>
      <c r="ABR100" s="51"/>
      <c r="ABS100" s="51"/>
      <c r="ABT100" s="51"/>
      <c r="ABU100" s="51"/>
      <c r="ABV100" s="51"/>
      <c r="ABW100" s="51"/>
      <c r="ABX100" s="51"/>
      <c r="ABY100" s="51"/>
      <c r="ABZ100" s="51"/>
      <c r="ACA100" s="51"/>
      <c r="ACB100" s="51"/>
      <c r="ACC100" s="51"/>
      <c r="ACD100" s="51"/>
      <c r="ACE100" s="51"/>
      <c r="ACF100" s="51"/>
      <c r="ACG100" s="51"/>
      <c r="ACH100" s="51"/>
      <c r="ACI100" s="51"/>
      <c r="ACJ100" s="51"/>
      <c r="ACK100" s="51"/>
      <c r="ACL100" s="51"/>
      <c r="ACM100" s="51"/>
      <c r="ACN100" s="51"/>
      <c r="ACO100" s="51"/>
      <c r="ACP100" s="51"/>
      <c r="ACQ100" s="51"/>
      <c r="ACR100" s="51"/>
      <c r="ACS100" s="51"/>
      <c r="ACT100" s="51"/>
      <c r="ACU100" s="51"/>
      <c r="ACV100" s="51"/>
      <c r="ACW100" s="51"/>
      <c r="ACX100" s="51"/>
      <c r="ACY100" s="51"/>
      <c r="ACZ100" s="51"/>
      <c r="ADA100" s="51"/>
      <c r="ADB100" s="51"/>
      <c r="ADC100" s="51"/>
      <c r="ADD100" s="51"/>
      <c r="ADE100" s="51"/>
      <c r="ADF100" s="51"/>
      <c r="ADG100" s="51"/>
      <c r="ADH100" s="51"/>
      <c r="ADI100" s="51"/>
      <c r="ADJ100" s="51"/>
      <c r="ADK100" s="51"/>
      <c r="ADL100" s="51"/>
      <c r="ADM100" s="51"/>
      <c r="ADN100" s="51"/>
      <c r="ADO100" s="51"/>
      <c r="ADP100" s="51"/>
      <c r="ADQ100" s="51"/>
      <c r="ADR100" s="51"/>
      <c r="ADS100" s="51"/>
      <c r="ADT100" s="51"/>
      <c r="ADU100" s="51"/>
      <c r="ADV100" s="51"/>
      <c r="ADW100" s="51"/>
      <c r="ADX100" s="51"/>
      <c r="ADY100" s="51"/>
      <c r="ADZ100" s="51"/>
      <c r="AEA100" s="51"/>
      <c r="AEB100" s="51"/>
      <c r="AEC100" s="51"/>
      <c r="AED100" s="51"/>
      <c r="AEE100" s="51"/>
      <c r="AEF100" s="51"/>
      <c r="AEG100" s="51"/>
      <c r="AEH100" s="51"/>
      <c r="AEI100" s="51"/>
      <c r="AEJ100" s="51"/>
      <c r="AEK100" s="51"/>
      <c r="AEL100" s="51"/>
      <c r="AEM100" s="51"/>
      <c r="AEN100" s="51"/>
      <c r="AEO100" s="51"/>
      <c r="AEP100" s="51"/>
      <c r="AEQ100" s="51"/>
      <c r="AER100" s="51"/>
      <c r="AES100" s="51"/>
      <c r="AET100" s="51"/>
      <c r="AEU100" s="51"/>
      <c r="AEV100" s="51"/>
      <c r="AEW100" s="51"/>
      <c r="AEX100" s="51"/>
      <c r="AEY100" s="51"/>
      <c r="AEZ100" s="51"/>
      <c r="AFA100" s="51"/>
      <c r="AFB100" s="51"/>
      <c r="AFC100" s="51"/>
      <c r="AFD100" s="51"/>
      <c r="AFE100" s="51"/>
      <c r="AFF100" s="51"/>
      <c r="AFG100" s="51"/>
      <c r="AFH100" s="51"/>
      <c r="AFI100" s="51"/>
      <c r="AFJ100" s="51"/>
      <c r="AFK100" s="51"/>
      <c r="AFL100" s="51"/>
      <c r="AFM100" s="51"/>
      <c r="AFN100" s="51"/>
      <c r="AFO100" s="51"/>
      <c r="AFP100" s="51"/>
      <c r="AFQ100" s="51"/>
      <c r="AFR100" s="51"/>
      <c r="AFS100" s="51"/>
      <c r="AFT100" s="51"/>
      <c r="AFU100" s="51"/>
      <c r="AFV100" s="51"/>
      <c r="AFW100" s="51"/>
      <c r="AFX100" s="51"/>
      <c r="AFY100" s="51"/>
      <c r="AFZ100" s="51"/>
      <c r="AGA100" s="51"/>
      <c r="AGB100" s="51"/>
      <c r="AGC100" s="51"/>
      <c r="AGD100" s="51"/>
      <c r="AGE100" s="51"/>
      <c r="AGF100" s="51"/>
      <c r="AGG100" s="51"/>
      <c r="AGH100" s="51"/>
      <c r="AGI100" s="51"/>
      <c r="AGJ100" s="51"/>
      <c r="AGK100" s="51"/>
      <c r="AGL100" s="51"/>
      <c r="AGM100" s="51"/>
      <c r="AGN100" s="51"/>
      <c r="AGO100" s="51"/>
      <c r="AGP100" s="51"/>
      <c r="AGQ100" s="51"/>
      <c r="AGR100" s="51"/>
      <c r="AGS100" s="51"/>
      <c r="AGT100" s="51"/>
      <c r="AGU100" s="51"/>
      <c r="AGV100" s="51"/>
      <c r="AGW100" s="51"/>
      <c r="AGX100" s="51"/>
      <c r="AGY100" s="51"/>
      <c r="AGZ100" s="51"/>
      <c r="AHA100" s="51"/>
      <c r="AHB100" s="51"/>
      <c r="AHC100" s="51"/>
      <c r="AHD100" s="51"/>
      <c r="AHE100" s="51"/>
      <c r="AHF100" s="51"/>
      <c r="AHG100" s="51"/>
      <c r="AHH100" s="51"/>
      <c r="AHI100" s="51"/>
      <c r="AHJ100" s="51"/>
      <c r="AHK100" s="51"/>
      <c r="AHL100" s="51"/>
      <c r="AHM100" s="51"/>
      <c r="AHN100" s="51"/>
      <c r="AHO100" s="51"/>
      <c r="AHP100" s="51"/>
      <c r="AHQ100" s="51"/>
      <c r="AHR100" s="51"/>
      <c r="AHS100" s="51"/>
      <c r="AHT100" s="51"/>
      <c r="AHU100" s="51"/>
      <c r="AHV100" s="51"/>
      <c r="AHW100" s="51"/>
      <c r="AHX100" s="51"/>
      <c r="AHY100" s="51"/>
      <c r="AHZ100" s="51"/>
      <c r="AIA100" s="51"/>
      <c r="AIB100" s="51"/>
      <c r="AIC100" s="51"/>
      <c r="AID100" s="51"/>
      <c r="AIE100" s="51"/>
      <c r="AIF100" s="51"/>
      <c r="AIG100" s="51"/>
      <c r="AIH100" s="51"/>
      <c r="AII100" s="51"/>
      <c r="AIJ100" s="51"/>
      <c r="AIK100" s="51"/>
      <c r="AIL100" s="51"/>
      <c r="AIM100" s="51"/>
      <c r="AIN100" s="51"/>
      <c r="AIO100" s="51"/>
      <c r="AIP100" s="51"/>
      <c r="AIQ100" s="51"/>
      <c r="AIR100" s="51"/>
      <c r="AIS100" s="51"/>
      <c r="AIT100" s="51"/>
      <c r="AIU100" s="51"/>
      <c r="AIV100" s="51"/>
      <c r="AIW100" s="51"/>
      <c r="AIX100" s="51"/>
      <c r="AIY100" s="51"/>
      <c r="AIZ100" s="51"/>
      <c r="AJA100" s="51"/>
      <c r="AJB100" s="51"/>
      <c r="AJC100" s="51"/>
      <c r="AJD100" s="51"/>
      <c r="AJE100" s="51"/>
      <c r="AJF100" s="51"/>
      <c r="AJG100" s="51"/>
      <c r="AJH100" s="51"/>
      <c r="AJI100" s="51"/>
      <c r="AJJ100" s="51"/>
      <c r="AJK100" s="51"/>
      <c r="AJL100" s="51"/>
      <c r="AJM100" s="51"/>
      <c r="AJN100" s="51"/>
      <c r="AJO100" s="51"/>
      <c r="AJP100" s="51"/>
      <c r="AJQ100" s="51"/>
      <c r="AJR100" s="51"/>
      <c r="AJS100" s="51"/>
      <c r="AJT100" s="51"/>
      <c r="AJU100" s="51"/>
      <c r="AJV100" s="51"/>
      <c r="AJW100" s="51"/>
      <c r="AJX100" s="51"/>
      <c r="AJY100" s="51"/>
      <c r="AJZ100" s="51"/>
      <c r="AKA100" s="51"/>
      <c r="AKB100" s="51"/>
      <c r="AKC100" s="51"/>
      <c r="AKD100" s="51"/>
      <c r="AKE100" s="51"/>
      <c r="AKF100" s="51"/>
      <c r="AKG100" s="51"/>
      <c r="AKH100" s="51"/>
      <c r="AKI100" s="51"/>
      <c r="AKJ100" s="51"/>
      <c r="AKK100" s="51"/>
      <c r="AKL100" s="51"/>
      <c r="AKM100" s="51"/>
      <c r="AKN100" s="51"/>
      <c r="AKO100" s="51"/>
      <c r="AKP100" s="51"/>
      <c r="AKQ100" s="51"/>
      <c r="AKR100" s="51"/>
      <c r="AKS100" s="51"/>
      <c r="AKT100" s="51"/>
      <c r="AKU100" s="51"/>
      <c r="AKV100" s="51"/>
      <c r="AKW100" s="51"/>
      <c r="AKX100" s="51"/>
      <c r="AKY100" s="51"/>
      <c r="AKZ100" s="51"/>
      <c r="ALA100" s="51"/>
      <c r="ALB100" s="51"/>
      <c r="ALC100" s="51"/>
      <c r="ALD100" s="51"/>
      <c r="ALE100" s="51"/>
      <c r="ALF100" s="51"/>
      <c r="ALG100" s="51"/>
      <c r="ALH100" s="51"/>
      <c r="ALI100" s="51"/>
      <c r="ALJ100" s="51"/>
      <c r="ALK100" s="51"/>
      <c r="ALL100" s="51"/>
      <c r="ALM100" s="51"/>
      <c r="ALN100" s="51"/>
      <c r="ALO100" s="51"/>
      <c r="ALP100" s="51"/>
      <c r="ALQ100" s="51"/>
      <c r="ALR100" s="51"/>
      <c r="ALS100" s="51"/>
      <c r="ALT100" s="51"/>
      <c r="ALU100" s="51"/>
      <c r="ALV100" s="51"/>
      <c r="ALW100" s="51"/>
      <c r="ALX100" s="51"/>
      <c r="ALY100" s="51"/>
      <c r="ALZ100" s="51"/>
      <c r="AMA100" s="51"/>
      <c r="AMB100" s="51"/>
      <c r="AMC100" s="51"/>
      <c r="AMD100" s="51"/>
      <c r="AME100" s="51"/>
      <c r="AMF100" s="51"/>
      <c r="AMG100" s="51"/>
      <c r="AMH100" s="51"/>
      <c r="AMI100" s="51"/>
      <c r="AMJ100" s="51"/>
      <c r="AMK100" s="51"/>
    </row>
    <row r="101" spans="1:1025" s="13" customFormat="1" ht="31.8" thickBot="1" x14ac:dyDescent="0.35">
      <c r="A101" s="62">
        <v>4.32</v>
      </c>
      <c r="B101" s="44" t="s">
        <v>226</v>
      </c>
      <c r="C101" s="44" t="s">
        <v>194</v>
      </c>
      <c r="D101" s="44"/>
      <c r="E101" s="44" t="s">
        <v>109</v>
      </c>
      <c r="F101" s="152"/>
      <c r="G101" s="153"/>
      <c r="H101" s="135">
        <f>1400000/3.3</f>
        <v>424242.42424242425</v>
      </c>
      <c r="I101" s="115">
        <v>100</v>
      </c>
      <c r="J101" s="115">
        <v>0</v>
      </c>
      <c r="K101" s="61">
        <v>1</v>
      </c>
      <c r="L101" s="133" t="s">
        <v>15</v>
      </c>
      <c r="M101" s="116">
        <v>43466</v>
      </c>
      <c r="N101" s="116">
        <v>43647</v>
      </c>
      <c r="O101" s="44"/>
      <c r="P101" s="44"/>
      <c r="Q101" s="132" t="s">
        <v>17</v>
      </c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W101" s="51"/>
      <c r="IX101" s="51"/>
      <c r="IY101" s="51"/>
      <c r="IZ101" s="51"/>
      <c r="JA101" s="51"/>
      <c r="JB101" s="51"/>
      <c r="JC101" s="51"/>
      <c r="JD101" s="51"/>
      <c r="JE101" s="51"/>
      <c r="JF101" s="51"/>
      <c r="JG101" s="51"/>
      <c r="JH101" s="51"/>
      <c r="JI101" s="51"/>
      <c r="JJ101" s="51"/>
      <c r="JK101" s="51"/>
      <c r="JL101" s="51"/>
      <c r="JM101" s="51"/>
      <c r="JN101" s="51"/>
      <c r="JO101" s="51"/>
      <c r="JP101" s="51"/>
      <c r="JQ101" s="51"/>
      <c r="JR101" s="51"/>
      <c r="JS101" s="51"/>
      <c r="JT101" s="51"/>
      <c r="JU101" s="51"/>
      <c r="JV101" s="51"/>
      <c r="JW101" s="51"/>
      <c r="JX101" s="51"/>
      <c r="JY101" s="51"/>
      <c r="JZ101" s="51"/>
      <c r="KA101" s="51"/>
      <c r="KB101" s="51"/>
      <c r="KC101" s="51"/>
      <c r="KD101" s="51"/>
      <c r="KE101" s="51"/>
      <c r="KF101" s="51"/>
      <c r="KG101" s="51"/>
      <c r="KH101" s="51"/>
      <c r="KI101" s="51"/>
      <c r="KJ101" s="51"/>
      <c r="KK101" s="51"/>
      <c r="KL101" s="51"/>
      <c r="KM101" s="51"/>
      <c r="KN101" s="51"/>
      <c r="KO101" s="51"/>
      <c r="KP101" s="51"/>
      <c r="KQ101" s="51"/>
      <c r="KR101" s="51"/>
      <c r="KS101" s="51"/>
      <c r="KT101" s="51"/>
      <c r="KU101" s="51"/>
      <c r="KV101" s="51"/>
      <c r="KW101" s="51"/>
      <c r="KX101" s="51"/>
      <c r="KY101" s="51"/>
      <c r="KZ101" s="51"/>
      <c r="LA101" s="51"/>
      <c r="LB101" s="51"/>
      <c r="LC101" s="51"/>
      <c r="LD101" s="51"/>
      <c r="LE101" s="51"/>
      <c r="LF101" s="51"/>
      <c r="LG101" s="51"/>
      <c r="LH101" s="51"/>
      <c r="LI101" s="51"/>
      <c r="LJ101" s="51"/>
      <c r="LK101" s="51"/>
      <c r="LL101" s="51"/>
      <c r="LM101" s="51"/>
      <c r="LN101" s="51"/>
      <c r="LO101" s="51"/>
      <c r="LP101" s="51"/>
      <c r="LQ101" s="51"/>
      <c r="LR101" s="51"/>
      <c r="LS101" s="51"/>
      <c r="LT101" s="51"/>
      <c r="LU101" s="51"/>
      <c r="LV101" s="51"/>
      <c r="LW101" s="51"/>
      <c r="LX101" s="51"/>
      <c r="LY101" s="51"/>
      <c r="LZ101" s="51"/>
      <c r="MA101" s="51"/>
      <c r="MB101" s="51"/>
      <c r="MC101" s="51"/>
      <c r="MD101" s="51"/>
      <c r="ME101" s="51"/>
      <c r="MF101" s="51"/>
      <c r="MG101" s="51"/>
      <c r="MH101" s="51"/>
      <c r="MI101" s="51"/>
      <c r="MJ101" s="51"/>
      <c r="MK101" s="51"/>
      <c r="ML101" s="51"/>
      <c r="MM101" s="51"/>
      <c r="MN101" s="51"/>
      <c r="MO101" s="51"/>
      <c r="MP101" s="51"/>
      <c r="MQ101" s="51"/>
      <c r="MR101" s="51"/>
      <c r="MS101" s="51"/>
      <c r="MT101" s="51"/>
      <c r="MU101" s="51"/>
      <c r="MV101" s="51"/>
      <c r="MW101" s="51"/>
      <c r="MX101" s="51"/>
      <c r="MY101" s="51"/>
      <c r="MZ101" s="51"/>
      <c r="NA101" s="51"/>
      <c r="NB101" s="51"/>
      <c r="NC101" s="51"/>
      <c r="ND101" s="51"/>
      <c r="NE101" s="51"/>
      <c r="NF101" s="51"/>
      <c r="NG101" s="51"/>
      <c r="NH101" s="51"/>
      <c r="NI101" s="51"/>
      <c r="NJ101" s="51"/>
      <c r="NK101" s="51"/>
      <c r="NL101" s="51"/>
      <c r="NM101" s="51"/>
      <c r="NN101" s="51"/>
      <c r="NO101" s="51"/>
      <c r="NP101" s="51"/>
      <c r="NQ101" s="51"/>
      <c r="NR101" s="51"/>
      <c r="NS101" s="51"/>
      <c r="NT101" s="51"/>
      <c r="NU101" s="51"/>
      <c r="NV101" s="51"/>
      <c r="NW101" s="51"/>
      <c r="NX101" s="51"/>
      <c r="NY101" s="51"/>
      <c r="NZ101" s="51"/>
      <c r="OA101" s="51"/>
      <c r="OB101" s="51"/>
      <c r="OC101" s="51"/>
      <c r="OD101" s="51"/>
      <c r="OE101" s="51"/>
      <c r="OF101" s="51"/>
      <c r="OG101" s="51"/>
      <c r="OH101" s="51"/>
      <c r="OI101" s="51"/>
      <c r="OJ101" s="51"/>
      <c r="OK101" s="51"/>
      <c r="OL101" s="51"/>
      <c r="OM101" s="51"/>
      <c r="ON101" s="51"/>
      <c r="OO101" s="51"/>
      <c r="OP101" s="51"/>
      <c r="OQ101" s="51"/>
      <c r="OR101" s="51"/>
      <c r="OS101" s="51"/>
      <c r="OT101" s="51"/>
      <c r="OU101" s="51"/>
      <c r="OV101" s="51"/>
      <c r="OW101" s="51"/>
      <c r="OX101" s="51"/>
      <c r="OY101" s="51"/>
      <c r="OZ101" s="51"/>
      <c r="PA101" s="51"/>
      <c r="PB101" s="51"/>
      <c r="PC101" s="51"/>
      <c r="PD101" s="51"/>
      <c r="PE101" s="51"/>
      <c r="PF101" s="51"/>
      <c r="PG101" s="51"/>
      <c r="PH101" s="51"/>
      <c r="PI101" s="51"/>
      <c r="PJ101" s="51"/>
      <c r="PK101" s="51"/>
      <c r="PL101" s="51"/>
      <c r="PM101" s="51"/>
      <c r="PN101" s="51"/>
      <c r="PO101" s="51"/>
      <c r="PP101" s="51"/>
      <c r="PQ101" s="51"/>
      <c r="PR101" s="51"/>
      <c r="PS101" s="51"/>
      <c r="PT101" s="51"/>
      <c r="PU101" s="51"/>
      <c r="PV101" s="51"/>
      <c r="PW101" s="51"/>
      <c r="PX101" s="51"/>
      <c r="PY101" s="51"/>
      <c r="PZ101" s="51"/>
      <c r="QA101" s="51"/>
      <c r="QB101" s="51"/>
      <c r="QC101" s="51"/>
      <c r="QD101" s="51"/>
      <c r="QE101" s="51"/>
      <c r="QF101" s="51"/>
      <c r="QG101" s="51"/>
      <c r="QH101" s="51"/>
      <c r="QI101" s="51"/>
      <c r="QJ101" s="51"/>
      <c r="QK101" s="51"/>
      <c r="QL101" s="51"/>
      <c r="QM101" s="51"/>
      <c r="QN101" s="51"/>
      <c r="QO101" s="51"/>
      <c r="QP101" s="51"/>
      <c r="QQ101" s="51"/>
      <c r="QR101" s="51"/>
      <c r="QS101" s="51"/>
      <c r="QT101" s="51"/>
      <c r="QU101" s="51"/>
      <c r="QV101" s="51"/>
      <c r="QW101" s="51"/>
      <c r="QX101" s="51"/>
      <c r="QY101" s="51"/>
      <c r="QZ101" s="51"/>
      <c r="RA101" s="51"/>
      <c r="RB101" s="51"/>
      <c r="RC101" s="51"/>
      <c r="RD101" s="51"/>
      <c r="RE101" s="51"/>
      <c r="RF101" s="51"/>
      <c r="RG101" s="51"/>
      <c r="RH101" s="51"/>
      <c r="RI101" s="51"/>
      <c r="RJ101" s="51"/>
      <c r="RK101" s="51"/>
      <c r="RL101" s="51"/>
      <c r="RM101" s="51"/>
      <c r="RN101" s="51"/>
      <c r="RO101" s="51"/>
      <c r="RP101" s="51"/>
      <c r="RQ101" s="51"/>
      <c r="RR101" s="51"/>
      <c r="RS101" s="51"/>
      <c r="RT101" s="51"/>
      <c r="RU101" s="51"/>
      <c r="RV101" s="51"/>
      <c r="RW101" s="51"/>
      <c r="RX101" s="51"/>
      <c r="RY101" s="51"/>
      <c r="RZ101" s="51"/>
      <c r="SA101" s="51"/>
      <c r="SB101" s="51"/>
      <c r="SC101" s="51"/>
      <c r="SD101" s="51"/>
      <c r="SE101" s="51"/>
      <c r="SF101" s="51"/>
      <c r="SG101" s="51"/>
      <c r="SH101" s="51"/>
      <c r="SI101" s="51"/>
      <c r="SJ101" s="51"/>
      <c r="SK101" s="51"/>
      <c r="SL101" s="51"/>
      <c r="SM101" s="51"/>
      <c r="SN101" s="51"/>
      <c r="SO101" s="51"/>
      <c r="SP101" s="51"/>
      <c r="SQ101" s="51"/>
      <c r="SR101" s="51"/>
      <c r="SS101" s="51"/>
      <c r="ST101" s="51"/>
      <c r="SU101" s="51"/>
      <c r="SV101" s="51"/>
      <c r="SW101" s="51"/>
      <c r="SX101" s="51"/>
      <c r="SY101" s="51"/>
      <c r="SZ101" s="51"/>
      <c r="TA101" s="51"/>
      <c r="TB101" s="51"/>
      <c r="TC101" s="51"/>
      <c r="TD101" s="51"/>
      <c r="TE101" s="51"/>
      <c r="TF101" s="51"/>
      <c r="TG101" s="51"/>
      <c r="TH101" s="51"/>
      <c r="TI101" s="51"/>
      <c r="TJ101" s="51"/>
      <c r="TK101" s="51"/>
      <c r="TL101" s="51"/>
      <c r="TM101" s="51"/>
      <c r="TN101" s="51"/>
      <c r="TO101" s="51"/>
      <c r="TP101" s="51"/>
      <c r="TQ101" s="51"/>
      <c r="TR101" s="51"/>
      <c r="TS101" s="51"/>
      <c r="TT101" s="51"/>
      <c r="TU101" s="51"/>
      <c r="TV101" s="51"/>
      <c r="TW101" s="51"/>
      <c r="TX101" s="51"/>
      <c r="TY101" s="51"/>
      <c r="TZ101" s="51"/>
      <c r="UA101" s="51"/>
      <c r="UB101" s="51"/>
      <c r="UC101" s="51"/>
      <c r="UD101" s="51"/>
      <c r="UE101" s="51"/>
      <c r="UF101" s="51"/>
      <c r="UG101" s="51"/>
      <c r="UH101" s="51"/>
      <c r="UI101" s="51"/>
      <c r="UJ101" s="51"/>
      <c r="UK101" s="51"/>
      <c r="UL101" s="51"/>
      <c r="UM101" s="51"/>
      <c r="UN101" s="51"/>
      <c r="UO101" s="51"/>
      <c r="UP101" s="51"/>
      <c r="UQ101" s="51"/>
      <c r="UR101" s="51"/>
      <c r="US101" s="51"/>
      <c r="UT101" s="51"/>
      <c r="UU101" s="51"/>
      <c r="UV101" s="51"/>
      <c r="UW101" s="51"/>
      <c r="UX101" s="51"/>
      <c r="UY101" s="51"/>
      <c r="UZ101" s="51"/>
      <c r="VA101" s="51"/>
      <c r="VB101" s="51"/>
      <c r="VC101" s="51"/>
      <c r="VD101" s="51"/>
      <c r="VE101" s="51"/>
      <c r="VF101" s="51"/>
      <c r="VG101" s="51"/>
      <c r="VH101" s="51"/>
      <c r="VI101" s="51"/>
      <c r="VJ101" s="51"/>
      <c r="VK101" s="51"/>
      <c r="VL101" s="51"/>
      <c r="VM101" s="51"/>
      <c r="VN101" s="51"/>
      <c r="VO101" s="51"/>
      <c r="VP101" s="51"/>
      <c r="VQ101" s="51"/>
      <c r="VR101" s="51"/>
      <c r="VS101" s="51"/>
      <c r="VT101" s="51"/>
      <c r="VU101" s="51"/>
      <c r="VV101" s="51"/>
      <c r="VW101" s="51"/>
      <c r="VX101" s="51"/>
      <c r="VY101" s="51"/>
      <c r="VZ101" s="51"/>
      <c r="WA101" s="51"/>
      <c r="WB101" s="51"/>
      <c r="WC101" s="51"/>
      <c r="WD101" s="51"/>
      <c r="WE101" s="51"/>
      <c r="WF101" s="51"/>
      <c r="WG101" s="51"/>
      <c r="WH101" s="51"/>
      <c r="WI101" s="51"/>
      <c r="WJ101" s="51"/>
      <c r="WK101" s="51"/>
      <c r="WL101" s="51"/>
      <c r="WM101" s="51"/>
      <c r="WN101" s="51"/>
      <c r="WO101" s="51"/>
      <c r="WP101" s="51"/>
      <c r="WQ101" s="51"/>
      <c r="WR101" s="51"/>
      <c r="WS101" s="51"/>
      <c r="WT101" s="51"/>
      <c r="WU101" s="51"/>
      <c r="WV101" s="51"/>
      <c r="WW101" s="51"/>
      <c r="WX101" s="51"/>
      <c r="WY101" s="51"/>
      <c r="WZ101" s="51"/>
      <c r="XA101" s="51"/>
      <c r="XB101" s="51"/>
      <c r="XC101" s="51"/>
      <c r="XD101" s="51"/>
      <c r="XE101" s="51"/>
      <c r="XF101" s="51"/>
      <c r="XG101" s="51"/>
      <c r="XH101" s="51"/>
      <c r="XI101" s="51"/>
      <c r="XJ101" s="51"/>
      <c r="XK101" s="51"/>
      <c r="XL101" s="51"/>
      <c r="XM101" s="51"/>
      <c r="XN101" s="51"/>
      <c r="XO101" s="51"/>
      <c r="XP101" s="51"/>
      <c r="XQ101" s="51"/>
      <c r="XR101" s="51"/>
      <c r="XS101" s="51"/>
      <c r="XT101" s="51"/>
      <c r="XU101" s="51"/>
      <c r="XV101" s="51"/>
      <c r="XW101" s="51"/>
      <c r="XX101" s="51"/>
      <c r="XY101" s="51"/>
      <c r="XZ101" s="51"/>
      <c r="YA101" s="51"/>
      <c r="YB101" s="51"/>
      <c r="YC101" s="51"/>
      <c r="YD101" s="51"/>
      <c r="YE101" s="51"/>
      <c r="YF101" s="51"/>
      <c r="YG101" s="51"/>
      <c r="YH101" s="51"/>
      <c r="YI101" s="51"/>
      <c r="YJ101" s="51"/>
      <c r="YK101" s="51"/>
      <c r="YL101" s="51"/>
      <c r="YM101" s="51"/>
      <c r="YN101" s="51"/>
      <c r="YO101" s="51"/>
      <c r="YP101" s="51"/>
      <c r="YQ101" s="51"/>
      <c r="YR101" s="51"/>
      <c r="YS101" s="51"/>
      <c r="YT101" s="51"/>
      <c r="YU101" s="51"/>
      <c r="YV101" s="51"/>
      <c r="YW101" s="51"/>
      <c r="YX101" s="51"/>
      <c r="YY101" s="51"/>
      <c r="YZ101" s="51"/>
      <c r="ZA101" s="51"/>
      <c r="ZB101" s="51"/>
      <c r="ZC101" s="51"/>
      <c r="ZD101" s="51"/>
      <c r="ZE101" s="51"/>
      <c r="ZF101" s="51"/>
      <c r="ZG101" s="51"/>
      <c r="ZH101" s="51"/>
      <c r="ZI101" s="51"/>
      <c r="ZJ101" s="51"/>
      <c r="ZK101" s="51"/>
      <c r="ZL101" s="51"/>
      <c r="ZM101" s="51"/>
      <c r="ZN101" s="51"/>
      <c r="ZO101" s="51"/>
      <c r="ZP101" s="51"/>
      <c r="ZQ101" s="51"/>
      <c r="ZR101" s="51"/>
      <c r="ZS101" s="51"/>
      <c r="ZT101" s="51"/>
      <c r="ZU101" s="51"/>
      <c r="ZV101" s="51"/>
      <c r="ZW101" s="51"/>
      <c r="ZX101" s="51"/>
      <c r="ZY101" s="51"/>
      <c r="ZZ101" s="51"/>
      <c r="AAA101" s="51"/>
      <c r="AAB101" s="51"/>
      <c r="AAC101" s="51"/>
      <c r="AAD101" s="51"/>
      <c r="AAE101" s="51"/>
      <c r="AAF101" s="51"/>
      <c r="AAG101" s="51"/>
      <c r="AAH101" s="51"/>
      <c r="AAI101" s="51"/>
      <c r="AAJ101" s="51"/>
      <c r="AAK101" s="51"/>
      <c r="AAL101" s="51"/>
      <c r="AAM101" s="51"/>
      <c r="AAN101" s="51"/>
      <c r="AAO101" s="51"/>
      <c r="AAP101" s="51"/>
      <c r="AAQ101" s="51"/>
      <c r="AAR101" s="51"/>
      <c r="AAS101" s="51"/>
      <c r="AAT101" s="51"/>
      <c r="AAU101" s="51"/>
      <c r="AAV101" s="51"/>
      <c r="AAW101" s="51"/>
      <c r="AAX101" s="51"/>
      <c r="AAY101" s="51"/>
      <c r="AAZ101" s="51"/>
      <c r="ABA101" s="51"/>
      <c r="ABB101" s="51"/>
      <c r="ABC101" s="51"/>
      <c r="ABD101" s="51"/>
      <c r="ABE101" s="51"/>
      <c r="ABF101" s="51"/>
      <c r="ABG101" s="51"/>
      <c r="ABH101" s="51"/>
      <c r="ABI101" s="51"/>
      <c r="ABJ101" s="51"/>
      <c r="ABK101" s="51"/>
      <c r="ABL101" s="51"/>
      <c r="ABM101" s="51"/>
      <c r="ABN101" s="51"/>
      <c r="ABO101" s="51"/>
      <c r="ABP101" s="51"/>
      <c r="ABQ101" s="51"/>
      <c r="ABR101" s="51"/>
      <c r="ABS101" s="51"/>
      <c r="ABT101" s="51"/>
      <c r="ABU101" s="51"/>
      <c r="ABV101" s="51"/>
      <c r="ABW101" s="51"/>
      <c r="ABX101" s="51"/>
      <c r="ABY101" s="51"/>
      <c r="ABZ101" s="51"/>
      <c r="ACA101" s="51"/>
      <c r="ACB101" s="51"/>
      <c r="ACC101" s="51"/>
      <c r="ACD101" s="51"/>
      <c r="ACE101" s="51"/>
      <c r="ACF101" s="51"/>
      <c r="ACG101" s="51"/>
      <c r="ACH101" s="51"/>
      <c r="ACI101" s="51"/>
      <c r="ACJ101" s="51"/>
      <c r="ACK101" s="51"/>
      <c r="ACL101" s="51"/>
      <c r="ACM101" s="51"/>
      <c r="ACN101" s="51"/>
      <c r="ACO101" s="51"/>
      <c r="ACP101" s="51"/>
      <c r="ACQ101" s="51"/>
      <c r="ACR101" s="51"/>
      <c r="ACS101" s="51"/>
      <c r="ACT101" s="51"/>
      <c r="ACU101" s="51"/>
      <c r="ACV101" s="51"/>
      <c r="ACW101" s="51"/>
      <c r="ACX101" s="51"/>
      <c r="ACY101" s="51"/>
      <c r="ACZ101" s="51"/>
      <c r="ADA101" s="51"/>
      <c r="ADB101" s="51"/>
      <c r="ADC101" s="51"/>
      <c r="ADD101" s="51"/>
      <c r="ADE101" s="51"/>
      <c r="ADF101" s="51"/>
      <c r="ADG101" s="51"/>
      <c r="ADH101" s="51"/>
      <c r="ADI101" s="51"/>
      <c r="ADJ101" s="51"/>
      <c r="ADK101" s="51"/>
      <c r="ADL101" s="51"/>
      <c r="ADM101" s="51"/>
      <c r="ADN101" s="51"/>
      <c r="ADO101" s="51"/>
      <c r="ADP101" s="51"/>
      <c r="ADQ101" s="51"/>
      <c r="ADR101" s="51"/>
      <c r="ADS101" s="51"/>
      <c r="ADT101" s="51"/>
      <c r="ADU101" s="51"/>
      <c r="ADV101" s="51"/>
      <c r="ADW101" s="51"/>
      <c r="ADX101" s="51"/>
      <c r="ADY101" s="51"/>
      <c r="ADZ101" s="51"/>
      <c r="AEA101" s="51"/>
      <c r="AEB101" s="51"/>
      <c r="AEC101" s="51"/>
      <c r="AED101" s="51"/>
      <c r="AEE101" s="51"/>
      <c r="AEF101" s="51"/>
      <c r="AEG101" s="51"/>
      <c r="AEH101" s="51"/>
      <c r="AEI101" s="51"/>
      <c r="AEJ101" s="51"/>
      <c r="AEK101" s="51"/>
      <c r="AEL101" s="51"/>
      <c r="AEM101" s="51"/>
      <c r="AEN101" s="51"/>
      <c r="AEO101" s="51"/>
      <c r="AEP101" s="51"/>
      <c r="AEQ101" s="51"/>
      <c r="AER101" s="51"/>
      <c r="AES101" s="51"/>
      <c r="AET101" s="51"/>
      <c r="AEU101" s="51"/>
      <c r="AEV101" s="51"/>
      <c r="AEW101" s="51"/>
      <c r="AEX101" s="51"/>
      <c r="AEY101" s="51"/>
      <c r="AEZ101" s="51"/>
      <c r="AFA101" s="51"/>
      <c r="AFB101" s="51"/>
      <c r="AFC101" s="51"/>
      <c r="AFD101" s="51"/>
      <c r="AFE101" s="51"/>
      <c r="AFF101" s="51"/>
      <c r="AFG101" s="51"/>
      <c r="AFH101" s="51"/>
      <c r="AFI101" s="51"/>
      <c r="AFJ101" s="51"/>
      <c r="AFK101" s="51"/>
      <c r="AFL101" s="51"/>
      <c r="AFM101" s="51"/>
      <c r="AFN101" s="51"/>
      <c r="AFO101" s="51"/>
      <c r="AFP101" s="51"/>
      <c r="AFQ101" s="51"/>
      <c r="AFR101" s="51"/>
      <c r="AFS101" s="51"/>
      <c r="AFT101" s="51"/>
      <c r="AFU101" s="51"/>
      <c r="AFV101" s="51"/>
      <c r="AFW101" s="51"/>
      <c r="AFX101" s="51"/>
      <c r="AFY101" s="51"/>
      <c r="AFZ101" s="51"/>
      <c r="AGA101" s="51"/>
      <c r="AGB101" s="51"/>
      <c r="AGC101" s="51"/>
      <c r="AGD101" s="51"/>
      <c r="AGE101" s="51"/>
      <c r="AGF101" s="51"/>
      <c r="AGG101" s="51"/>
      <c r="AGH101" s="51"/>
      <c r="AGI101" s="51"/>
      <c r="AGJ101" s="51"/>
      <c r="AGK101" s="51"/>
      <c r="AGL101" s="51"/>
      <c r="AGM101" s="51"/>
      <c r="AGN101" s="51"/>
      <c r="AGO101" s="51"/>
      <c r="AGP101" s="51"/>
      <c r="AGQ101" s="51"/>
      <c r="AGR101" s="51"/>
      <c r="AGS101" s="51"/>
      <c r="AGT101" s="51"/>
      <c r="AGU101" s="51"/>
      <c r="AGV101" s="51"/>
      <c r="AGW101" s="51"/>
      <c r="AGX101" s="51"/>
      <c r="AGY101" s="51"/>
      <c r="AGZ101" s="51"/>
      <c r="AHA101" s="51"/>
      <c r="AHB101" s="51"/>
      <c r="AHC101" s="51"/>
      <c r="AHD101" s="51"/>
      <c r="AHE101" s="51"/>
      <c r="AHF101" s="51"/>
      <c r="AHG101" s="51"/>
      <c r="AHH101" s="51"/>
      <c r="AHI101" s="51"/>
      <c r="AHJ101" s="51"/>
      <c r="AHK101" s="51"/>
      <c r="AHL101" s="51"/>
      <c r="AHM101" s="51"/>
      <c r="AHN101" s="51"/>
      <c r="AHO101" s="51"/>
      <c r="AHP101" s="51"/>
      <c r="AHQ101" s="51"/>
      <c r="AHR101" s="51"/>
      <c r="AHS101" s="51"/>
      <c r="AHT101" s="51"/>
      <c r="AHU101" s="51"/>
      <c r="AHV101" s="51"/>
      <c r="AHW101" s="51"/>
      <c r="AHX101" s="51"/>
      <c r="AHY101" s="51"/>
      <c r="AHZ101" s="51"/>
      <c r="AIA101" s="51"/>
      <c r="AIB101" s="51"/>
      <c r="AIC101" s="51"/>
      <c r="AID101" s="51"/>
      <c r="AIE101" s="51"/>
      <c r="AIF101" s="51"/>
      <c r="AIG101" s="51"/>
      <c r="AIH101" s="51"/>
      <c r="AII101" s="51"/>
      <c r="AIJ101" s="51"/>
      <c r="AIK101" s="51"/>
      <c r="AIL101" s="51"/>
      <c r="AIM101" s="51"/>
      <c r="AIN101" s="51"/>
      <c r="AIO101" s="51"/>
      <c r="AIP101" s="51"/>
      <c r="AIQ101" s="51"/>
      <c r="AIR101" s="51"/>
      <c r="AIS101" s="51"/>
      <c r="AIT101" s="51"/>
      <c r="AIU101" s="51"/>
      <c r="AIV101" s="51"/>
      <c r="AIW101" s="51"/>
      <c r="AIX101" s="51"/>
      <c r="AIY101" s="51"/>
      <c r="AIZ101" s="51"/>
      <c r="AJA101" s="51"/>
      <c r="AJB101" s="51"/>
      <c r="AJC101" s="51"/>
      <c r="AJD101" s="51"/>
      <c r="AJE101" s="51"/>
      <c r="AJF101" s="51"/>
      <c r="AJG101" s="51"/>
      <c r="AJH101" s="51"/>
      <c r="AJI101" s="51"/>
      <c r="AJJ101" s="51"/>
      <c r="AJK101" s="51"/>
      <c r="AJL101" s="51"/>
      <c r="AJM101" s="51"/>
      <c r="AJN101" s="51"/>
      <c r="AJO101" s="51"/>
      <c r="AJP101" s="51"/>
      <c r="AJQ101" s="51"/>
      <c r="AJR101" s="51"/>
      <c r="AJS101" s="51"/>
      <c r="AJT101" s="51"/>
      <c r="AJU101" s="51"/>
      <c r="AJV101" s="51"/>
      <c r="AJW101" s="51"/>
      <c r="AJX101" s="51"/>
      <c r="AJY101" s="51"/>
      <c r="AJZ101" s="51"/>
      <c r="AKA101" s="51"/>
      <c r="AKB101" s="51"/>
      <c r="AKC101" s="51"/>
      <c r="AKD101" s="51"/>
      <c r="AKE101" s="51"/>
      <c r="AKF101" s="51"/>
      <c r="AKG101" s="51"/>
      <c r="AKH101" s="51"/>
      <c r="AKI101" s="51"/>
      <c r="AKJ101" s="51"/>
      <c r="AKK101" s="51"/>
      <c r="AKL101" s="51"/>
      <c r="AKM101" s="51"/>
      <c r="AKN101" s="51"/>
      <c r="AKO101" s="51"/>
      <c r="AKP101" s="51"/>
      <c r="AKQ101" s="51"/>
      <c r="AKR101" s="51"/>
      <c r="AKS101" s="51"/>
      <c r="AKT101" s="51"/>
      <c r="AKU101" s="51"/>
      <c r="AKV101" s="51"/>
      <c r="AKW101" s="51"/>
      <c r="AKX101" s="51"/>
      <c r="AKY101" s="51"/>
      <c r="AKZ101" s="51"/>
      <c r="ALA101" s="51"/>
      <c r="ALB101" s="51"/>
      <c r="ALC101" s="51"/>
      <c r="ALD101" s="51"/>
      <c r="ALE101" s="51"/>
      <c r="ALF101" s="51"/>
      <c r="ALG101" s="51"/>
      <c r="ALH101" s="51"/>
      <c r="ALI101" s="51"/>
      <c r="ALJ101" s="51"/>
      <c r="ALK101" s="51"/>
      <c r="ALL101" s="51"/>
      <c r="ALM101" s="51"/>
      <c r="ALN101" s="51"/>
      <c r="ALO101" s="51"/>
      <c r="ALP101" s="51"/>
      <c r="ALQ101" s="51"/>
      <c r="ALR101" s="51"/>
      <c r="ALS101" s="51"/>
      <c r="ALT101" s="51"/>
      <c r="ALU101" s="51"/>
      <c r="ALV101" s="51"/>
      <c r="ALW101" s="51"/>
      <c r="ALX101" s="51"/>
      <c r="ALY101" s="51"/>
      <c r="ALZ101" s="51"/>
      <c r="AMA101" s="51"/>
      <c r="AMB101" s="51"/>
      <c r="AMC101" s="51"/>
      <c r="AMD101" s="51"/>
      <c r="AME101" s="51"/>
      <c r="AMF101" s="51"/>
      <c r="AMG101" s="51"/>
      <c r="AMH101" s="51"/>
      <c r="AMI101" s="51"/>
      <c r="AMJ101" s="51"/>
      <c r="AMK101" s="51"/>
    </row>
    <row r="102" spans="1:1025" s="13" customFormat="1" ht="31.8" thickBot="1" x14ac:dyDescent="0.35">
      <c r="A102" s="62">
        <v>4.33</v>
      </c>
      <c r="B102" s="44" t="s">
        <v>226</v>
      </c>
      <c r="C102" s="44" t="s">
        <v>205</v>
      </c>
      <c r="D102" s="44"/>
      <c r="E102" s="44" t="s">
        <v>113</v>
      </c>
      <c r="F102" s="152"/>
      <c r="G102" s="153"/>
      <c r="H102" s="135">
        <f>510000/3.3</f>
        <v>154545.45454545456</v>
      </c>
      <c r="I102" s="115">
        <v>100</v>
      </c>
      <c r="J102" s="115"/>
      <c r="K102" s="61">
        <v>2</v>
      </c>
      <c r="L102" s="133" t="s">
        <v>14</v>
      </c>
      <c r="M102" s="116">
        <v>43466</v>
      </c>
      <c r="N102" s="116">
        <v>43647</v>
      </c>
      <c r="O102" s="44"/>
      <c r="P102" s="44"/>
      <c r="Q102" s="132" t="s">
        <v>17</v>
      </c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  <c r="IW102" s="51"/>
      <c r="IX102" s="51"/>
      <c r="IY102" s="51"/>
      <c r="IZ102" s="51"/>
      <c r="JA102" s="51"/>
      <c r="JB102" s="51"/>
      <c r="JC102" s="51"/>
      <c r="JD102" s="51"/>
      <c r="JE102" s="51"/>
      <c r="JF102" s="51"/>
      <c r="JG102" s="51"/>
      <c r="JH102" s="51"/>
      <c r="JI102" s="51"/>
      <c r="JJ102" s="51"/>
      <c r="JK102" s="51"/>
      <c r="JL102" s="51"/>
      <c r="JM102" s="51"/>
      <c r="JN102" s="51"/>
      <c r="JO102" s="51"/>
      <c r="JP102" s="51"/>
      <c r="JQ102" s="51"/>
      <c r="JR102" s="51"/>
      <c r="JS102" s="51"/>
      <c r="JT102" s="51"/>
      <c r="JU102" s="51"/>
      <c r="JV102" s="51"/>
      <c r="JW102" s="51"/>
      <c r="JX102" s="51"/>
      <c r="JY102" s="51"/>
      <c r="JZ102" s="51"/>
      <c r="KA102" s="51"/>
      <c r="KB102" s="51"/>
      <c r="KC102" s="51"/>
      <c r="KD102" s="51"/>
      <c r="KE102" s="51"/>
      <c r="KF102" s="51"/>
      <c r="KG102" s="51"/>
      <c r="KH102" s="51"/>
      <c r="KI102" s="51"/>
      <c r="KJ102" s="51"/>
      <c r="KK102" s="51"/>
      <c r="KL102" s="51"/>
      <c r="KM102" s="51"/>
      <c r="KN102" s="51"/>
      <c r="KO102" s="51"/>
      <c r="KP102" s="51"/>
      <c r="KQ102" s="51"/>
      <c r="KR102" s="51"/>
      <c r="KS102" s="51"/>
      <c r="KT102" s="51"/>
      <c r="KU102" s="51"/>
      <c r="KV102" s="51"/>
      <c r="KW102" s="51"/>
      <c r="KX102" s="51"/>
      <c r="KY102" s="51"/>
      <c r="KZ102" s="51"/>
      <c r="LA102" s="51"/>
      <c r="LB102" s="51"/>
      <c r="LC102" s="51"/>
      <c r="LD102" s="51"/>
      <c r="LE102" s="51"/>
      <c r="LF102" s="51"/>
      <c r="LG102" s="51"/>
      <c r="LH102" s="51"/>
      <c r="LI102" s="51"/>
      <c r="LJ102" s="51"/>
      <c r="LK102" s="51"/>
      <c r="LL102" s="51"/>
      <c r="LM102" s="51"/>
      <c r="LN102" s="51"/>
      <c r="LO102" s="51"/>
      <c r="LP102" s="51"/>
      <c r="LQ102" s="51"/>
      <c r="LR102" s="51"/>
      <c r="LS102" s="51"/>
      <c r="LT102" s="51"/>
      <c r="LU102" s="51"/>
      <c r="LV102" s="51"/>
      <c r="LW102" s="51"/>
      <c r="LX102" s="51"/>
      <c r="LY102" s="51"/>
      <c r="LZ102" s="51"/>
      <c r="MA102" s="51"/>
      <c r="MB102" s="51"/>
      <c r="MC102" s="51"/>
      <c r="MD102" s="51"/>
      <c r="ME102" s="51"/>
      <c r="MF102" s="51"/>
      <c r="MG102" s="51"/>
      <c r="MH102" s="51"/>
      <c r="MI102" s="51"/>
      <c r="MJ102" s="51"/>
      <c r="MK102" s="51"/>
      <c r="ML102" s="51"/>
      <c r="MM102" s="51"/>
      <c r="MN102" s="51"/>
      <c r="MO102" s="51"/>
      <c r="MP102" s="51"/>
      <c r="MQ102" s="51"/>
      <c r="MR102" s="51"/>
      <c r="MS102" s="51"/>
      <c r="MT102" s="51"/>
      <c r="MU102" s="51"/>
      <c r="MV102" s="51"/>
      <c r="MW102" s="51"/>
      <c r="MX102" s="51"/>
      <c r="MY102" s="51"/>
      <c r="MZ102" s="51"/>
      <c r="NA102" s="51"/>
      <c r="NB102" s="51"/>
      <c r="NC102" s="51"/>
      <c r="ND102" s="51"/>
      <c r="NE102" s="51"/>
      <c r="NF102" s="51"/>
      <c r="NG102" s="51"/>
      <c r="NH102" s="51"/>
      <c r="NI102" s="51"/>
      <c r="NJ102" s="51"/>
      <c r="NK102" s="51"/>
      <c r="NL102" s="51"/>
      <c r="NM102" s="51"/>
      <c r="NN102" s="51"/>
      <c r="NO102" s="51"/>
      <c r="NP102" s="51"/>
      <c r="NQ102" s="51"/>
      <c r="NR102" s="51"/>
      <c r="NS102" s="51"/>
      <c r="NT102" s="51"/>
      <c r="NU102" s="51"/>
      <c r="NV102" s="51"/>
      <c r="NW102" s="51"/>
      <c r="NX102" s="51"/>
      <c r="NY102" s="51"/>
      <c r="NZ102" s="51"/>
      <c r="OA102" s="51"/>
      <c r="OB102" s="51"/>
      <c r="OC102" s="51"/>
      <c r="OD102" s="51"/>
      <c r="OE102" s="51"/>
      <c r="OF102" s="51"/>
      <c r="OG102" s="51"/>
      <c r="OH102" s="51"/>
      <c r="OI102" s="51"/>
      <c r="OJ102" s="51"/>
      <c r="OK102" s="51"/>
      <c r="OL102" s="51"/>
      <c r="OM102" s="51"/>
      <c r="ON102" s="51"/>
      <c r="OO102" s="51"/>
      <c r="OP102" s="51"/>
      <c r="OQ102" s="51"/>
      <c r="OR102" s="51"/>
      <c r="OS102" s="51"/>
      <c r="OT102" s="51"/>
      <c r="OU102" s="51"/>
      <c r="OV102" s="51"/>
      <c r="OW102" s="51"/>
      <c r="OX102" s="51"/>
      <c r="OY102" s="51"/>
      <c r="OZ102" s="51"/>
      <c r="PA102" s="51"/>
      <c r="PB102" s="51"/>
      <c r="PC102" s="51"/>
      <c r="PD102" s="51"/>
      <c r="PE102" s="51"/>
      <c r="PF102" s="51"/>
      <c r="PG102" s="51"/>
      <c r="PH102" s="51"/>
      <c r="PI102" s="51"/>
      <c r="PJ102" s="51"/>
      <c r="PK102" s="51"/>
      <c r="PL102" s="51"/>
      <c r="PM102" s="51"/>
      <c r="PN102" s="51"/>
      <c r="PO102" s="51"/>
      <c r="PP102" s="51"/>
      <c r="PQ102" s="51"/>
      <c r="PR102" s="51"/>
      <c r="PS102" s="51"/>
      <c r="PT102" s="51"/>
      <c r="PU102" s="51"/>
      <c r="PV102" s="51"/>
      <c r="PW102" s="51"/>
      <c r="PX102" s="51"/>
      <c r="PY102" s="51"/>
      <c r="PZ102" s="51"/>
      <c r="QA102" s="51"/>
      <c r="QB102" s="51"/>
      <c r="QC102" s="51"/>
      <c r="QD102" s="51"/>
      <c r="QE102" s="51"/>
      <c r="QF102" s="51"/>
      <c r="QG102" s="51"/>
      <c r="QH102" s="51"/>
      <c r="QI102" s="51"/>
      <c r="QJ102" s="51"/>
      <c r="QK102" s="51"/>
      <c r="QL102" s="51"/>
      <c r="QM102" s="51"/>
      <c r="QN102" s="51"/>
      <c r="QO102" s="51"/>
      <c r="QP102" s="51"/>
      <c r="QQ102" s="51"/>
      <c r="QR102" s="51"/>
      <c r="QS102" s="51"/>
      <c r="QT102" s="51"/>
      <c r="QU102" s="51"/>
      <c r="QV102" s="51"/>
      <c r="QW102" s="51"/>
      <c r="QX102" s="51"/>
      <c r="QY102" s="51"/>
      <c r="QZ102" s="51"/>
      <c r="RA102" s="51"/>
      <c r="RB102" s="51"/>
      <c r="RC102" s="51"/>
      <c r="RD102" s="51"/>
      <c r="RE102" s="51"/>
      <c r="RF102" s="51"/>
      <c r="RG102" s="51"/>
      <c r="RH102" s="51"/>
      <c r="RI102" s="51"/>
      <c r="RJ102" s="51"/>
      <c r="RK102" s="51"/>
      <c r="RL102" s="51"/>
      <c r="RM102" s="51"/>
      <c r="RN102" s="51"/>
      <c r="RO102" s="51"/>
      <c r="RP102" s="51"/>
      <c r="RQ102" s="51"/>
      <c r="RR102" s="51"/>
      <c r="RS102" s="51"/>
      <c r="RT102" s="51"/>
      <c r="RU102" s="51"/>
      <c r="RV102" s="51"/>
      <c r="RW102" s="51"/>
      <c r="RX102" s="51"/>
      <c r="RY102" s="51"/>
      <c r="RZ102" s="51"/>
      <c r="SA102" s="51"/>
      <c r="SB102" s="51"/>
      <c r="SC102" s="51"/>
      <c r="SD102" s="51"/>
      <c r="SE102" s="51"/>
      <c r="SF102" s="51"/>
      <c r="SG102" s="51"/>
      <c r="SH102" s="51"/>
      <c r="SI102" s="51"/>
      <c r="SJ102" s="51"/>
      <c r="SK102" s="51"/>
      <c r="SL102" s="51"/>
      <c r="SM102" s="51"/>
      <c r="SN102" s="51"/>
      <c r="SO102" s="51"/>
      <c r="SP102" s="51"/>
      <c r="SQ102" s="51"/>
      <c r="SR102" s="51"/>
      <c r="SS102" s="51"/>
      <c r="ST102" s="51"/>
      <c r="SU102" s="51"/>
      <c r="SV102" s="51"/>
      <c r="SW102" s="51"/>
      <c r="SX102" s="51"/>
      <c r="SY102" s="51"/>
      <c r="SZ102" s="51"/>
      <c r="TA102" s="51"/>
      <c r="TB102" s="51"/>
      <c r="TC102" s="51"/>
      <c r="TD102" s="51"/>
      <c r="TE102" s="51"/>
      <c r="TF102" s="51"/>
      <c r="TG102" s="51"/>
      <c r="TH102" s="51"/>
      <c r="TI102" s="51"/>
      <c r="TJ102" s="51"/>
      <c r="TK102" s="51"/>
      <c r="TL102" s="51"/>
      <c r="TM102" s="51"/>
      <c r="TN102" s="51"/>
      <c r="TO102" s="51"/>
      <c r="TP102" s="51"/>
      <c r="TQ102" s="51"/>
      <c r="TR102" s="51"/>
      <c r="TS102" s="51"/>
      <c r="TT102" s="51"/>
      <c r="TU102" s="51"/>
      <c r="TV102" s="51"/>
      <c r="TW102" s="51"/>
      <c r="TX102" s="51"/>
      <c r="TY102" s="51"/>
      <c r="TZ102" s="51"/>
      <c r="UA102" s="51"/>
      <c r="UB102" s="51"/>
      <c r="UC102" s="51"/>
      <c r="UD102" s="51"/>
      <c r="UE102" s="51"/>
      <c r="UF102" s="51"/>
      <c r="UG102" s="51"/>
      <c r="UH102" s="51"/>
      <c r="UI102" s="51"/>
      <c r="UJ102" s="51"/>
      <c r="UK102" s="51"/>
      <c r="UL102" s="51"/>
      <c r="UM102" s="51"/>
      <c r="UN102" s="51"/>
      <c r="UO102" s="51"/>
      <c r="UP102" s="51"/>
      <c r="UQ102" s="51"/>
      <c r="UR102" s="51"/>
      <c r="US102" s="51"/>
      <c r="UT102" s="51"/>
      <c r="UU102" s="51"/>
      <c r="UV102" s="51"/>
      <c r="UW102" s="51"/>
      <c r="UX102" s="51"/>
      <c r="UY102" s="51"/>
      <c r="UZ102" s="51"/>
      <c r="VA102" s="51"/>
      <c r="VB102" s="51"/>
      <c r="VC102" s="51"/>
      <c r="VD102" s="51"/>
      <c r="VE102" s="51"/>
      <c r="VF102" s="51"/>
      <c r="VG102" s="51"/>
      <c r="VH102" s="51"/>
      <c r="VI102" s="51"/>
      <c r="VJ102" s="51"/>
      <c r="VK102" s="51"/>
      <c r="VL102" s="51"/>
      <c r="VM102" s="51"/>
      <c r="VN102" s="51"/>
      <c r="VO102" s="51"/>
      <c r="VP102" s="51"/>
      <c r="VQ102" s="51"/>
      <c r="VR102" s="51"/>
      <c r="VS102" s="51"/>
      <c r="VT102" s="51"/>
      <c r="VU102" s="51"/>
      <c r="VV102" s="51"/>
      <c r="VW102" s="51"/>
      <c r="VX102" s="51"/>
      <c r="VY102" s="51"/>
      <c r="VZ102" s="51"/>
      <c r="WA102" s="51"/>
      <c r="WB102" s="51"/>
      <c r="WC102" s="51"/>
      <c r="WD102" s="51"/>
      <c r="WE102" s="51"/>
      <c r="WF102" s="51"/>
      <c r="WG102" s="51"/>
      <c r="WH102" s="51"/>
      <c r="WI102" s="51"/>
      <c r="WJ102" s="51"/>
      <c r="WK102" s="51"/>
      <c r="WL102" s="51"/>
      <c r="WM102" s="51"/>
      <c r="WN102" s="51"/>
      <c r="WO102" s="51"/>
      <c r="WP102" s="51"/>
      <c r="WQ102" s="51"/>
      <c r="WR102" s="51"/>
      <c r="WS102" s="51"/>
      <c r="WT102" s="51"/>
      <c r="WU102" s="51"/>
      <c r="WV102" s="51"/>
      <c r="WW102" s="51"/>
      <c r="WX102" s="51"/>
      <c r="WY102" s="51"/>
      <c r="WZ102" s="51"/>
      <c r="XA102" s="51"/>
      <c r="XB102" s="51"/>
      <c r="XC102" s="51"/>
      <c r="XD102" s="51"/>
      <c r="XE102" s="51"/>
      <c r="XF102" s="51"/>
      <c r="XG102" s="51"/>
      <c r="XH102" s="51"/>
      <c r="XI102" s="51"/>
      <c r="XJ102" s="51"/>
      <c r="XK102" s="51"/>
      <c r="XL102" s="51"/>
      <c r="XM102" s="51"/>
      <c r="XN102" s="51"/>
      <c r="XO102" s="51"/>
      <c r="XP102" s="51"/>
      <c r="XQ102" s="51"/>
      <c r="XR102" s="51"/>
      <c r="XS102" s="51"/>
      <c r="XT102" s="51"/>
      <c r="XU102" s="51"/>
      <c r="XV102" s="51"/>
      <c r="XW102" s="51"/>
      <c r="XX102" s="51"/>
      <c r="XY102" s="51"/>
      <c r="XZ102" s="51"/>
      <c r="YA102" s="51"/>
      <c r="YB102" s="51"/>
      <c r="YC102" s="51"/>
      <c r="YD102" s="51"/>
      <c r="YE102" s="51"/>
      <c r="YF102" s="51"/>
      <c r="YG102" s="51"/>
      <c r="YH102" s="51"/>
      <c r="YI102" s="51"/>
      <c r="YJ102" s="51"/>
      <c r="YK102" s="51"/>
      <c r="YL102" s="51"/>
      <c r="YM102" s="51"/>
      <c r="YN102" s="51"/>
      <c r="YO102" s="51"/>
      <c r="YP102" s="51"/>
      <c r="YQ102" s="51"/>
      <c r="YR102" s="51"/>
      <c r="YS102" s="51"/>
      <c r="YT102" s="51"/>
      <c r="YU102" s="51"/>
      <c r="YV102" s="51"/>
      <c r="YW102" s="51"/>
      <c r="YX102" s="51"/>
      <c r="YY102" s="51"/>
      <c r="YZ102" s="51"/>
      <c r="ZA102" s="51"/>
      <c r="ZB102" s="51"/>
      <c r="ZC102" s="51"/>
      <c r="ZD102" s="51"/>
      <c r="ZE102" s="51"/>
      <c r="ZF102" s="51"/>
      <c r="ZG102" s="51"/>
      <c r="ZH102" s="51"/>
      <c r="ZI102" s="51"/>
      <c r="ZJ102" s="51"/>
      <c r="ZK102" s="51"/>
      <c r="ZL102" s="51"/>
      <c r="ZM102" s="51"/>
      <c r="ZN102" s="51"/>
      <c r="ZO102" s="51"/>
      <c r="ZP102" s="51"/>
      <c r="ZQ102" s="51"/>
      <c r="ZR102" s="51"/>
      <c r="ZS102" s="51"/>
      <c r="ZT102" s="51"/>
      <c r="ZU102" s="51"/>
      <c r="ZV102" s="51"/>
      <c r="ZW102" s="51"/>
      <c r="ZX102" s="51"/>
      <c r="ZY102" s="51"/>
      <c r="ZZ102" s="51"/>
      <c r="AAA102" s="51"/>
      <c r="AAB102" s="51"/>
      <c r="AAC102" s="51"/>
      <c r="AAD102" s="51"/>
      <c r="AAE102" s="51"/>
      <c r="AAF102" s="51"/>
      <c r="AAG102" s="51"/>
      <c r="AAH102" s="51"/>
      <c r="AAI102" s="51"/>
      <c r="AAJ102" s="51"/>
      <c r="AAK102" s="51"/>
      <c r="AAL102" s="51"/>
      <c r="AAM102" s="51"/>
      <c r="AAN102" s="51"/>
      <c r="AAO102" s="51"/>
      <c r="AAP102" s="51"/>
      <c r="AAQ102" s="51"/>
      <c r="AAR102" s="51"/>
      <c r="AAS102" s="51"/>
      <c r="AAT102" s="51"/>
      <c r="AAU102" s="51"/>
      <c r="AAV102" s="51"/>
      <c r="AAW102" s="51"/>
      <c r="AAX102" s="51"/>
      <c r="AAY102" s="51"/>
      <c r="AAZ102" s="51"/>
      <c r="ABA102" s="51"/>
      <c r="ABB102" s="51"/>
      <c r="ABC102" s="51"/>
      <c r="ABD102" s="51"/>
      <c r="ABE102" s="51"/>
      <c r="ABF102" s="51"/>
      <c r="ABG102" s="51"/>
      <c r="ABH102" s="51"/>
      <c r="ABI102" s="51"/>
      <c r="ABJ102" s="51"/>
      <c r="ABK102" s="51"/>
      <c r="ABL102" s="51"/>
      <c r="ABM102" s="51"/>
      <c r="ABN102" s="51"/>
      <c r="ABO102" s="51"/>
      <c r="ABP102" s="51"/>
      <c r="ABQ102" s="51"/>
      <c r="ABR102" s="51"/>
      <c r="ABS102" s="51"/>
      <c r="ABT102" s="51"/>
      <c r="ABU102" s="51"/>
      <c r="ABV102" s="51"/>
      <c r="ABW102" s="51"/>
      <c r="ABX102" s="51"/>
      <c r="ABY102" s="51"/>
      <c r="ABZ102" s="51"/>
      <c r="ACA102" s="51"/>
      <c r="ACB102" s="51"/>
      <c r="ACC102" s="51"/>
      <c r="ACD102" s="51"/>
      <c r="ACE102" s="51"/>
      <c r="ACF102" s="51"/>
      <c r="ACG102" s="51"/>
      <c r="ACH102" s="51"/>
      <c r="ACI102" s="51"/>
      <c r="ACJ102" s="51"/>
      <c r="ACK102" s="51"/>
      <c r="ACL102" s="51"/>
      <c r="ACM102" s="51"/>
      <c r="ACN102" s="51"/>
      <c r="ACO102" s="51"/>
      <c r="ACP102" s="51"/>
      <c r="ACQ102" s="51"/>
      <c r="ACR102" s="51"/>
      <c r="ACS102" s="51"/>
      <c r="ACT102" s="51"/>
      <c r="ACU102" s="51"/>
      <c r="ACV102" s="51"/>
      <c r="ACW102" s="51"/>
      <c r="ACX102" s="51"/>
      <c r="ACY102" s="51"/>
      <c r="ACZ102" s="51"/>
      <c r="ADA102" s="51"/>
      <c r="ADB102" s="51"/>
      <c r="ADC102" s="51"/>
      <c r="ADD102" s="51"/>
      <c r="ADE102" s="51"/>
      <c r="ADF102" s="51"/>
      <c r="ADG102" s="51"/>
      <c r="ADH102" s="51"/>
      <c r="ADI102" s="51"/>
      <c r="ADJ102" s="51"/>
      <c r="ADK102" s="51"/>
      <c r="ADL102" s="51"/>
      <c r="ADM102" s="51"/>
      <c r="ADN102" s="51"/>
      <c r="ADO102" s="51"/>
      <c r="ADP102" s="51"/>
      <c r="ADQ102" s="51"/>
      <c r="ADR102" s="51"/>
      <c r="ADS102" s="51"/>
      <c r="ADT102" s="51"/>
      <c r="ADU102" s="51"/>
      <c r="ADV102" s="51"/>
      <c r="ADW102" s="51"/>
      <c r="ADX102" s="51"/>
      <c r="ADY102" s="51"/>
      <c r="ADZ102" s="51"/>
      <c r="AEA102" s="51"/>
      <c r="AEB102" s="51"/>
      <c r="AEC102" s="51"/>
      <c r="AED102" s="51"/>
      <c r="AEE102" s="51"/>
      <c r="AEF102" s="51"/>
      <c r="AEG102" s="51"/>
      <c r="AEH102" s="51"/>
      <c r="AEI102" s="51"/>
      <c r="AEJ102" s="51"/>
      <c r="AEK102" s="51"/>
      <c r="AEL102" s="51"/>
      <c r="AEM102" s="51"/>
      <c r="AEN102" s="51"/>
      <c r="AEO102" s="51"/>
      <c r="AEP102" s="51"/>
      <c r="AEQ102" s="51"/>
      <c r="AER102" s="51"/>
      <c r="AES102" s="51"/>
      <c r="AET102" s="51"/>
      <c r="AEU102" s="51"/>
      <c r="AEV102" s="51"/>
      <c r="AEW102" s="51"/>
      <c r="AEX102" s="51"/>
      <c r="AEY102" s="51"/>
      <c r="AEZ102" s="51"/>
      <c r="AFA102" s="51"/>
      <c r="AFB102" s="51"/>
      <c r="AFC102" s="51"/>
      <c r="AFD102" s="51"/>
      <c r="AFE102" s="51"/>
      <c r="AFF102" s="51"/>
      <c r="AFG102" s="51"/>
      <c r="AFH102" s="51"/>
      <c r="AFI102" s="51"/>
      <c r="AFJ102" s="51"/>
      <c r="AFK102" s="51"/>
      <c r="AFL102" s="51"/>
      <c r="AFM102" s="51"/>
      <c r="AFN102" s="51"/>
      <c r="AFO102" s="51"/>
      <c r="AFP102" s="51"/>
      <c r="AFQ102" s="51"/>
      <c r="AFR102" s="51"/>
      <c r="AFS102" s="51"/>
      <c r="AFT102" s="51"/>
      <c r="AFU102" s="51"/>
      <c r="AFV102" s="51"/>
      <c r="AFW102" s="51"/>
      <c r="AFX102" s="51"/>
      <c r="AFY102" s="51"/>
      <c r="AFZ102" s="51"/>
      <c r="AGA102" s="51"/>
      <c r="AGB102" s="51"/>
      <c r="AGC102" s="51"/>
      <c r="AGD102" s="51"/>
      <c r="AGE102" s="51"/>
      <c r="AGF102" s="51"/>
      <c r="AGG102" s="51"/>
      <c r="AGH102" s="51"/>
      <c r="AGI102" s="51"/>
      <c r="AGJ102" s="51"/>
      <c r="AGK102" s="51"/>
      <c r="AGL102" s="51"/>
      <c r="AGM102" s="51"/>
      <c r="AGN102" s="51"/>
      <c r="AGO102" s="51"/>
      <c r="AGP102" s="51"/>
      <c r="AGQ102" s="51"/>
      <c r="AGR102" s="51"/>
      <c r="AGS102" s="51"/>
      <c r="AGT102" s="51"/>
      <c r="AGU102" s="51"/>
      <c r="AGV102" s="51"/>
      <c r="AGW102" s="51"/>
      <c r="AGX102" s="51"/>
      <c r="AGY102" s="51"/>
      <c r="AGZ102" s="51"/>
      <c r="AHA102" s="51"/>
      <c r="AHB102" s="51"/>
      <c r="AHC102" s="51"/>
      <c r="AHD102" s="51"/>
      <c r="AHE102" s="51"/>
      <c r="AHF102" s="51"/>
      <c r="AHG102" s="51"/>
      <c r="AHH102" s="51"/>
      <c r="AHI102" s="51"/>
      <c r="AHJ102" s="51"/>
      <c r="AHK102" s="51"/>
      <c r="AHL102" s="51"/>
      <c r="AHM102" s="51"/>
      <c r="AHN102" s="51"/>
      <c r="AHO102" s="51"/>
      <c r="AHP102" s="51"/>
      <c r="AHQ102" s="51"/>
      <c r="AHR102" s="51"/>
      <c r="AHS102" s="51"/>
      <c r="AHT102" s="51"/>
      <c r="AHU102" s="51"/>
      <c r="AHV102" s="51"/>
      <c r="AHW102" s="51"/>
      <c r="AHX102" s="51"/>
      <c r="AHY102" s="51"/>
      <c r="AHZ102" s="51"/>
      <c r="AIA102" s="51"/>
      <c r="AIB102" s="51"/>
      <c r="AIC102" s="51"/>
      <c r="AID102" s="51"/>
      <c r="AIE102" s="51"/>
      <c r="AIF102" s="51"/>
      <c r="AIG102" s="51"/>
      <c r="AIH102" s="51"/>
      <c r="AII102" s="51"/>
      <c r="AIJ102" s="51"/>
      <c r="AIK102" s="51"/>
      <c r="AIL102" s="51"/>
      <c r="AIM102" s="51"/>
      <c r="AIN102" s="51"/>
      <c r="AIO102" s="51"/>
      <c r="AIP102" s="51"/>
      <c r="AIQ102" s="51"/>
      <c r="AIR102" s="51"/>
      <c r="AIS102" s="51"/>
      <c r="AIT102" s="51"/>
      <c r="AIU102" s="51"/>
      <c r="AIV102" s="51"/>
      <c r="AIW102" s="51"/>
      <c r="AIX102" s="51"/>
      <c r="AIY102" s="51"/>
      <c r="AIZ102" s="51"/>
      <c r="AJA102" s="51"/>
      <c r="AJB102" s="51"/>
      <c r="AJC102" s="51"/>
      <c r="AJD102" s="51"/>
      <c r="AJE102" s="51"/>
      <c r="AJF102" s="51"/>
      <c r="AJG102" s="51"/>
      <c r="AJH102" s="51"/>
      <c r="AJI102" s="51"/>
      <c r="AJJ102" s="51"/>
      <c r="AJK102" s="51"/>
      <c r="AJL102" s="51"/>
      <c r="AJM102" s="51"/>
      <c r="AJN102" s="51"/>
      <c r="AJO102" s="51"/>
      <c r="AJP102" s="51"/>
      <c r="AJQ102" s="51"/>
      <c r="AJR102" s="51"/>
      <c r="AJS102" s="51"/>
      <c r="AJT102" s="51"/>
      <c r="AJU102" s="51"/>
      <c r="AJV102" s="51"/>
      <c r="AJW102" s="51"/>
      <c r="AJX102" s="51"/>
      <c r="AJY102" s="51"/>
      <c r="AJZ102" s="51"/>
      <c r="AKA102" s="51"/>
      <c r="AKB102" s="51"/>
      <c r="AKC102" s="51"/>
      <c r="AKD102" s="51"/>
      <c r="AKE102" s="51"/>
      <c r="AKF102" s="51"/>
      <c r="AKG102" s="51"/>
      <c r="AKH102" s="51"/>
      <c r="AKI102" s="51"/>
      <c r="AKJ102" s="51"/>
      <c r="AKK102" s="51"/>
      <c r="AKL102" s="51"/>
      <c r="AKM102" s="51"/>
      <c r="AKN102" s="51"/>
      <c r="AKO102" s="51"/>
      <c r="AKP102" s="51"/>
      <c r="AKQ102" s="51"/>
      <c r="AKR102" s="51"/>
      <c r="AKS102" s="51"/>
      <c r="AKT102" s="51"/>
      <c r="AKU102" s="51"/>
      <c r="AKV102" s="51"/>
      <c r="AKW102" s="51"/>
      <c r="AKX102" s="51"/>
      <c r="AKY102" s="51"/>
      <c r="AKZ102" s="51"/>
      <c r="ALA102" s="51"/>
      <c r="ALB102" s="51"/>
      <c r="ALC102" s="51"/>
      <c r="ALD102" s="51"/>
      <c r="ALE102" s="51"/>
      <c r="ALF102" s="51"/>
      <c r="ALG102" s="51"/>
      <c r="ALH102" s="51"/>
      <c r="ALI102" s="51"/>
      <c r="ALJ102" s="51"/>
      <c r="ALK102" s="51"/>
      <c r="ALL102" s="51"/>
      <c r="ALM102" s="51"/>
      <c r="ALN102" s="51"/>
      <c r="ALO102" s="51"/>
      <c r="ALP102" s="51"/>
      <c r="ALQ102" s="51"/>
      <c r="ALR102" s="51"/>
      <c r="ALS102" s="51"/>
      <c r="ALT102" s="51"/>
      <c r="ALU102" s="51"/>
      <c r="ALV102" s="51"/>
      <c r="ALW102" s="51"/>
      <c r="ALX102" s="51"/>
      <c r="ALY102" s="51"/>
      <c r="ALZ102" s="51"/>
      <c r="AMA102" s="51"/>
      <c r="AMB102" s="51"/>
      <c r="AMC102" s="51"/>
      <c r="AMD102" s="51"/>
      <c r="AME102" s="51"/>
      <c r="AMF102" s="51"/>
      <c r="AMG102" s="51"/>
      <c r="AMH102" s="51"/>
      <c r="AMI102" s="51"/>
      <c r="AMJ102" s="51"/>
      <c r="AMK102" s="51"/>
    </row>
    <row r="103" spans="1:1025" s="13" customFormat="1" ht="31.8" thickBot="1" x14ac:dyDescent="0.35">
      <c r="A103" s="62">
        <v>4.34</v>
      </c>
      <c r="B103" s="44" t="s">
        <v>226</v>
      </c>
      <c r="C103" s="44" t="s">
        <v>214</v>
      </c>
      <c r="D103" s="44"/>
      <c r="E103" s="44" t="s">
        <v>109</v>
      </c>
      <c r="F103" s="152"/>
      <c r="G103" s="153"/>
      <c r="H103" s="135">
        <f>2100000/3.3</f>
        <v>636363.63636363635</v>
      </c>
      <c r="I103" s="115"/>
      <c r="J103" s="115"/>
      <c r="K103" s="61">
        <v>3</v>
      </c>
      <c r="L103" s="133" t="s">
        <v>15</v>
      </c>
      <c r="M103" s="116">
        <v>43647</v>
      </c>
      <c r="N103" s="116">
        <v>43831</v>
      </c>
      <c r="O103" s="44"/>
      <c r="P103" s="44"/>
      <c r="Q103" s="132" t="s">
        <v>17</v>
      </c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  <c r="IV103" s="51"/>
      <c r="IW103" s="51"/>
      <c r="IX103" s="51"/>
      <c r="IY103" s="51"/>
      <c r="IZ103" s="51"/>
      <c r="JA103" s="51"/>
      <c r="JB103" s="51"/>
      <c r="JC103" s="51"/>
      <c r="JD103" s="51"/>
      <c r="JE103" s="51"/>
      <c r="JF103" s="51"/>
      <c r="JG103" s="51"/>
      <c r="JH103" s="51"/>
      <c r="JI103" s="51"/>
      <c r="JJ103" s="51"/>
      <c r="JK103" s="51"/>
      <c r="JL103" s="51"/>
      <c r="JM103" s="51"/>
      <c r="JN103" s="51"/>
      <c r="JO103" s="51"/>
      <c r="JP103" s="51"/>
      <c r="JQ103" s="51"/>
      <c r="JR103" s="51"/>
      <c r="JS103" s="51"/>
      <c r="JT103" s="51"/>
      <c r="JU103" s="51"/>
      <c r="JV103" s="51"/>
      <c r="JW103" s="51"/>
      <c r="JX103" s="51"/>
      <c r="JY103" s="51"/>
      <c r="JZ103" s="51"/>
      <c r="KA103" s="51"/>
      <c r="KB103" s="51"/>
      <c r="KC103" s="51"/>
      <c r="KD103" s="51"/>
      <c r="KE103" s="51"/>
      <c r="KF103" s="51"/>
      <c r="KG103" s="51"/>
      <c r="KH103" s="51"/>
      <c r="KI103" s="51"/>
      <c r="KJ103" s="51"/>
      <c r="KK103" s="51"/>
      <c r="KL103" s="51"/>
      <c r="KM103" s="51"/>
      <c r="KN103" s="51"/>
      <c r="KO103" s="51"/>
      <c r="KP103" s="51"/>
      <c r="KQ103" s="51"/>
      <c r="KR103" s="51"/>
      <c r="KS103" s="51"/>
      <c r="KT103" s="51"/>
      <c r="KU103" s="51"/>
      <c r="KV103" s="51"/>
      <c r="KW103" s="51"/>
      <c r="KX103" s="51"/>
      <c r="KY103" s="51"/>
      <c r="KZ103" s="51"/>
      <c r="LA103" s="51"/>
      <c r="LB103" s="51"/>
      <c r="LC103" s="51"/>
      <c r="LD103" s="51"/>
      <c r="LE103" s="51"/>
      <c r="LF103" s="51"/>
      <c r="LG103" s="51"/>
      <c r="LH103" s="51"/>
      <c r="LI103" s="51"/>
      <c r="LJ103" s="51"/>
      <c r="LK103" s="51"/>
      <c r="LL103" s="51"/>
      <c r="LM103" s="51"/>
      <c r="LN103" s="51"/>
      <c r="LO103" s="51"/>
      <c r="LP103" s="51"/>
      <c r="LQ103" s="51"/>
      <c r="LR103" s="51"/>
      <c r="LS103" s="51"/>
      <c r="LT103" s="51"/>
      <c r="LU103" s="51"/>
      <c r="LV103" s="51"/>
      <c r="LW103" s="51"/>
      <c r="LX103" s="51"/>
      <c r="LY103" s="51"/>
      <c r="LZ103" s="51"/>
      <c r="MA103" s="51"/>
      <c r="MB103" s="51"/>
      <c r="MC103" s="51"/>
      <c r="MD103" s="51"/>
      <c r="ME103" s="51"/>
      <c r="MF103" s="51"/>
      <c r="MG103" s="51"/>
      <c r="MH103" s="51"/>
      <c r="MI103" s="51"/>
      <c r="MJ103" s="51"/>
      <c r="MK103" s="51"/>
      <c r="ML103" s="51"/>
      <c r="MM103" s="51"/>
      <c r="MN103" s="51"/>
      <c r="MO103" s="51"/>
      <c r="MP103" s="51"/>
      <c r="MQ103" s="51"/>
      <c r="MR103" s="51"/>
      <c r="MS103" s="51"/>
      <c r="MT103" s="51"/>
      <c r="MU103" s="51"/>
      <c r="MV103" s="51"/>
      <c r="MW103" s="51"/>
      <c r="MX103" s="51"/>
      <c r="MY103" s="51"/>
      <c r="MZ103" s="51"/>
      <c r="NA103" s="51"/>
      <c r="NB103" s="51"/>
      <c r="NC103" s="51"/>
      <c r="ND103" s="51"/>
      <c r="NE103" s="51"/>
      <c r="NF103" s="51"/>
      <c r="NG103" s="51"/>
      <c r="NH103" s="51"/>
      <c r="NI103" s="51"/>
      <c r="NJ103" s="51"/>
      <c r="NK103" s="51"/>
      <c r="NL103" s="51"/>
      <c r="NM103" s="51"/>
      <c r="NN103" s="51"/>
      <c r="NO103" s="51"/>
      <c r="NP103" s="51"/>
      <c r="NQ103" s="51"/>
      <c r="NR103" s="51"/>
      <c r="NS103" s="51"/>
      <c r="NT103" s="51"/>
      <c r="NU103" s="51"/>
      <c r="NV103" s="51"/>
      <c r="NW103" s="51"/>
      <c r="NX103" s="51"/>
      <c r="NY103" s="51"/>
      <c r="NZ103" s="51"/>
      <c r="OA103" s="51"/>
      <c r="OB103" s="51"/>
      <c r="OC103" s="51"/>
      <c r="OD103" s="51"/>
      <c r="OE103" s="51"/>
      <c r="OF103" s="51"/>
      <c r="OG103" s="51"/>
      <c r="OH103" s="51"/>
      <c r="OI103" s="51"/>
      <c r="OJ103" s="51"/>
      <c r="OK103" s="51"/>
      <c r="OL103" s="51"/>
      <c r="OM103" s="51"/>
      <c r="ON103" s="51"/>
      <c r="OO103" s="51"/>
      <c r="OP103" s="51"/>
      <c r="OQ103" s="51"/>
      <c r="OR103" s="51"/>
      <c r="OS103" s="51"/>
      <c r="OT103" s="51"/>
      <c r="OU103" s="51"/>
      <c r="OV103" s="51"/>
      <c r="OW103" s="51"/>
      <c r="OX103" s="51"/>
      <c r="OY103" s="51"/>
      <c r="OZ103" s="51"/>
      <c r="PA103" s="51"/>
      <c r="PB103" s="51"/>
      <c r="PC103" s="51"/>
      <c r="PD103" s="51"/>
      <c r="PE103" s="51"/>
      <c r="PF103" s="51"/>
      <c r="PG103" s="51"/>
      <c r="PH103" s="51"/>
      <c r="PI103" s="51"/>
      <c r="PJ103" s="51"/>
      <c r="PK103" s="51"/>
      <c r="PL103" s="51"/>
      <c r="PM103" s="51"/>
      <c r="PN103" s="51"/>
      <c r="PO103" s="51"/>
      <c r="PP103" s="51"/>
      <c r="PQ103" s="51"/>
      <c r="PR103" s="51"/>
      <c r="PS103" s="51"/>
      <c r="PT103" s="51"/>
      <c r="PU103" s="51"/>
      <c r="PV103" s="51"/>
      <c r="PW103" s="51"/>
      <c r="PX103" s="51"/>
      <c r="PY103" s="51"/>
      <c r="PZ103" s="51"/>
      <c r="QA103" s="51"/>
      <c r="QB103" s="51"/>
      <c r="QC103" s="51"/>
      <c r="QD103" s="51"/>
      <c r="QE103" s="51"/>
      <c r="QF103" s="51"/>
      <c r="QG103" s="51"/>
      <c r="QH103" s="51"/>
      <c r="QI103" s="51"/>
      <c r="QJ103" s="51"/>
      <c r="QK103" s="51"/>
      <c r="QL103" s="51"/>
      <c r="QM103" s="51"/>
      <c r="QN103" s="51"/>
      <c r="QO103" s="51"/>
      <c r="QP103" s="51"/>
      <c r="QQ103" s="51"/>
      <c r="QR103" s="51"/>
      <c r="QS103" s="51"/>
      <c r="QT103" s="51"/>
      <c r="QU103" s="51"/>
      <c r="QV103" s="51"/>
      <c r="QW103" s="51"/>
      <c r="QX103" s="51"/>
      <c r="QY103" s="51"/>
      <c r="QZ103" s="51"/>
      <c r="RA103" s="51"/>
      <c r="RB103" s="51"/>
      <c r="RC103" s="51"/>
      <c r="RD103" s="51"/>
      <c r="RE103" s="51"/>
      <c r="RF103" s="51"/>
      <c r="RG103" s="51"/>
      <c r="RH103" s="51"/>
      <c r="RI103" s="51"/>
      <c r="RJ103" s="51"/>
      <c r="RK103" s="51"/>
      <c r="RL103" s="51"/>
      <c r="RM103" s="51"/>
      <c r="RN103" s="51"/>
      <c r="RO103" s="51"/>
      <c r="RP103" s="51"/>
      <c r="RQ103" s="51"/>
      <c r="RR103" s="51"/>
      <c r="RS103" s="51"/>
      <c r="RT103" s="51"/>
      <c r="RU103" s="51"/>
      <c r="RV103" s="51"/>
      <c r="RW103" s="51"/>
      <c r="RX103" s="51"/>
      <c r="RY103" s="51"/>
      <c r="RZ103" s="51"/>
      <c r="SA103" s="51"/>
      <c r="SB103" s="51"/>
      <c r="SC103" s="51"/>
      <c r="SD103" s="51"/>
      <c r="SE103" s="51"/>
      <c r="SF103" s="51"/>
      <c r="SG103" s="51"/>
      <c r="SH103" s="51"/>
      <c r="SI103" s="51"/>
      <c r="SJ103" s="51"/>
      <c r="SK103" s="51"/>
      <c r="SL103" s="51"/>
      <c r="SM103" s="51"/>
      <c r="SN103" s="51"/>
      <c r="SO103" s="51"/>
      <c r="SP103" s="51"/>
      <c r="SQ103" s="51"/>
      <c r="SR103" s="51"/>
      <c r="SS103" s="51"/>
      <c r="ST103" s="51"/>
      <c r="SU103" s="51"/>
      <c r="SV103" s="51"/>
      <c r="SW103" s="51"/>
      <c r="SX103" s="51"/>
      <c r="SY103" s="51"/>
      <c r="SZ103" s="51"/>
      <c r="TA103" s="51"/>
      <c r="TB103" s="51"/>
      <c r="TC103" s="51"/>
      <c r="TD103" s="51"/>
      <c r="TE103" s="51"/>
      <c r="TF103" s="51"/>
      <c r="TG103" s="51"/>
      <c r="TH103" s="51"/>
      <c r="TI103" s="51"/>
      <c r="TJ103" s="51"/>
      <c r="TK103" s="51"/>
      <c r="TL103" s="51"/>
      <c r="TM103" s="51"/>
      <c r="TN103" s="51"/>
      <c r="TO103" s="51"/>
      <c r="TP103" s="51"/>
      <c r="TQ103" s="51"/>
      <c r="TR103" s="51"/>
      <c r="TS103" s="51"/>
      <c r="TT103" s="51"/>
      <c r="TU103" s="51"/>
      <c r="TV103" s="51"/>
      <c r="TW103" s="51"/>
      <c r="TX103" s="51"/>
      <c r="TY103" s="51"/>
      <c r="TZ103" s="51"/>
      <c r="UA103" s="51"/>
      <c r="UB103" s="51"/>
      <c r="UC103" s="51"/>
      <c r="UD103" s="51"/>
      <c r="UE103" s="51"/>
      <c r="UF103" s="51"/>
      <c r="UG103" s="51"/>
      <c r="UH103" s="51"/>
      <c r="UI103" s="51"/>
      <c r="UJ103" s="51"/>
      <c r="UK103" s="51"/>
      <c r="UL103" s="51"/>
      <c r="UM103" s="51"/>
      <c r="UN103" s="51"/>
      <c r="UO103" s="51"/>
      <c r="UP103" s="51"/>
      <c r="UQ103" s="51"/>
      <c r="UR103" s="51"/>
      <c r="US103" s="51"/>
      <c r="UT103" s="51"/>
      <c r="UU103" s="51"/>
      <c r="UV103" s="51"/>
      <c r="UW103" s="51"/>
      <c r="UX103" s="51"/>
      <c r="UY103" s="51"/>
      <c r="UZ103" s="51"/>
      <c r="VA103" s="51"/>
      <c r="VB103" s="51"/>
      <c r="VC103" s="51"/>
      <c r="VD103" s="51"/>
      <c r="VE103" s="51"/>
      <c r="VF103" s="51"/>
      <c r="VG103" s="51"/>
      <c r="VH103" s="51"/>
      <c r="VI103" s="51"/>
      <c r="VJ103" s="51"/>
      <c r="VK103" s="51"/>
      <c r="VL103" s="51"/>
      <c r="VM103" s="51"/>
      <c r="VN103" s="51"/>
      <c r="VO103" s="51"/>
      <c r="VP103" s="51"/>
      <c r="VQ103" s="51"/>
      <c r="VR103" s="51"/>
      <c r="VS103" s="51"/>
      <c r="VT103" s="51"/>
      <c r="VU103" s="51"/>
      <c r="VV103" s="51"/>
      <c r="VW103" s="51"/>
      <c r="VX103" s="51"/>
      <c r="VY103" s="51"/>
      <c r="VZ103" s="51"/>
      <c r="WA103" s="51"/>
      <c r="WB103" s="51"/>
      <c r="WC103" s="51"/>
      <c r="WD103" s="51"/>
      <c r="WE103" s="51"/>
      <c r="WF103" s="51"/>
      <c r="WG103" s="51"/>
      <c r="WH103" s="51"/>
      <c r="WI103" s="51"/>
      <c r="WJ103" s="51"/>
      <c r="WK103" s="51"/>
      <c r="WL103" s="51"/>
      <c r="WM103" s="51"/>
      <c r="WN103" s="51"/>
      <c r="WO103" s="51"/>
      <c r="WP103" s="51"/>
      <c r="WQ103" s="51"/>
      <c r="WR103" s="51"/>
      <c r="WS103" s="51"/>
      <c r="WT103" s="51"/>
      <c r="WU103" s="51"/>
      <c r="WV103" s="51"/>
      <c r="WW103" s="51"/>
      <c r="WX103" s="51"/>
      <c r="WY103" s="51"/>
      <c r="WZ103" s="51"/>
      <c r="XA103" s="51"/>
      <c r="XB103" s="51"/>
      <c r="XC103" s="51"/>
      <c r="XD103" s="51"/>
      <c r="XE103" s="51"/>
      <c r="XF103" s="51"/>
      <c r="XG103" s="51"/>
      <c r="XH103" s="51"/>
      <c r="XI103" s="51"/>
      <c r="XJ103" s="51"/>
      <c r="XK103" s="51"/>
      <c r="XL103" s="51"/>
      <c r="XM103" s="51"/>
      <c r="XN103" s="51"/>
      <c r="XO103" s="51"/>
      <c r="XP103" s="51"/>
      <c r="XQ103" s="51"/>
      <c r="XR103" s="51"/>
      <c r="XS103" s="51"/>
      <c r="XT103" s="51"/>
      <c r="XU103" s="51"/>
      <c r="XV103" s="51"/>
      <c r="XW103" s="51"/>
      <c r="XX103" s="51"/>
      <c r="XY103" s="51"/>
      <c r="XZ103" s="51"/>
      <c r="YA103" s="51"/>
      <c r="YB103" s="51"/>
      <c r="YC103" s="51"/>
      <c r="YD103" s="51"/>
      <c r="YE103" s="51"/>
      <c r="YF103" s="51"/>
      <c r="YG103" s="51"/>
      <c r="YH103" s="51"/>
      <c r="YI103" s="51"/>
      <c r="YJ103" s="51"/>
      <c r="YK103" s="51"/>
      <c r="YL103" s="51"/>
      <c r="YM103" s="51"/>
      <c r="YN103" s="51"/>
      <c r="YO103" s="51"/>
      <c r="YP103" s="51"/>
      <c r="YQ103" s="51"/>
      <c r="YR103" s="51"/>
      <c r="YS103" s="51"/>
      <c r="YT103" s="51"/>
      <c r="YU103" s="51"/>
      <c r="YV103" s="51"/>
      <c r="YW103" s="51"/>
      <c r="YX103" s="51"/>
      <c r="YY103" s="51"/>
      <c r="YZ103" s="51"/>
      <c r="ZA103" s="51"/>
      <c r="ZB103" s="51"/>
      <c r="ZC103" s="51"/>
      <c r="ZD103" s="51"/>
      <c r="ZE103" s="51"/>
      <c r="ZF103" s="51"/>
      <c r="ZG103" s="51"/>
      <c r="ZH103" s="51"/>
      <c r="ZI103" s="51"/>
      <c r="ZJ103" s="51"/>
      <c r="ZK103" s="51"/>
      <c r="ZL103" s="51"/>
      <c r="ZM103" s="51"/>
      <c r="ZN103" s="51"/>
      <c r="ZO103" s="51"/>
      <c r="ZP103" s="51"/>
      <c r="ZQ103" s="51"/>
      <c r="ZR103" s="51"/>
      <c r="ZS103" s="51"/>
      <c r="ZT103" s="51"/>
      <c r="ZU103" s="51"/>
      <c r="ZV103" s="51"/>
      <c r="ZW103" s="51"/>
      <c r="ZX103" s="51"/>
      <c r="ZY103" s="51"/>
      <c r="ZZ103" s="51"/>
      <c r="AAA103" s="51"/>
      <c r="AAB103" s="51"/>
      <c r="AAC103" s="51"/>
      <c r="AAD103" s="51"/>
      <c r="AAE103" s="51"/>
      <c r="AAF103" s="51"/>
      <c r="AAG103" s="51"/>
      <c r="AAH103" s="51"/>
      <c r="AAI103" s="51"/>
      <c r="AAJ103" s="51"/>
      <c r="AAK103" s="51"/>
      <c r="AAL103" s="51"/>
      <c r="AAM103" s="51"/>
      <c r="AAN103" s="51"/>
      <c r="AAO103" s="51"/>
      <c r="AAP103" s="51"/>
      <c r="AAQ103" s="51"/>
      <c r="AAR103" s="51"/>
      <c r="AAS103" s="51"/>
      <c r="AAT103" s="51"/>
      <c r="AAU103" s="51"/>
      <c r="AAV103" s="51"/>
      <c r="AAW103" s="51"/>
      <c r="AAX103" s="51"/>
      <c r="AAY103" s="51"/>
      <c r="AAZ103" s="51"/>
      <c r="ABA103" s="51"/>
      <c r="ABB103" s="51"/>
      <c r="ABC103" s="51"/>
      <c r="ABD103" s="51"/>
      <c r="ABE103" s="51"/>
      <c r="ABF103" s="51"/>
      <c r="ABG103" s="51"/>
      <c r="ABH103" s="51"/>
      <c r="ABI103" s="51"/>
      <c r="ABJ103" s="51"/>
      <c r="ABK103" s="51"/>
      <c r="ABL103" s="51"/>
      <c r="ABM103" s="51"/>
      <c r="ABN103" s="51"/>
      <c r="ABO103" s="51"/>
      <c r="ABP103" s="51"/>
      <c r="ABQ103" s="51"/>
      <c r="ABR103" s="51"/>
      <c r="ABS103" s="51"/>
      <c r="ABT103" s="51"/>
      <c r="ABU103" s="51"/>
      <c r="ABV103" s="51"/>
      <c r="ABW103" s="51"/>
      <c r="ABX103" s="51"/>
      <c r="ABY103" s="51"/>
      <c r="ABZ103" s="51"/>
      <c r="ACA103" s="51"/>
      <c r="ACB103" s="51"/>
      <c r="ACC103" s="51"/>
      <c r="ACD103" s="51"/>
      <c r="ACE103" s="51"/>
      <c r="ACF103" s="51"/>
      <c r="ACG103" s="51"/>
      <c r="ACH103" s="51"/>
      <c r="ACI103" s="51"/>
      <c r="ACJ103" s="51"/>
      <c r="ACK103" s="51"/>
      <c r="ACL103" s="51"/>
      <c r="ACM103" s="51"/>
      <c r="ACN103" s="51"/>
      <c r="ACO103" s="51"/>
      <c r="ACP103" s="51"/>
      <c r="ACQ103" s="51"/>
      <c r="ACR103" s="51"/>
      <c r="ACS103" s="51"/>
      <c r="ACT103" s="51"/>
      <c r="ACU103" s="51"/>
      <c r="ACV103" s="51"/>
      <c r="ACW103" s="51"/>
      <c r="ACX103" s="51"/>
      <c r="ACY103" s="51"/>
      <c r="ACZ103" s="51"/>
      <c r="ADA103" s="51"/>
      <c r="ADB103" s="51"/>
      <c r="ADC103" s="51"/>
      <c r="ADD103" s="51"/>
      <c r="ADE103" s="51"/>
      <c r="ADF103" s="51"/>
      <c r="ADG103" s="51"/>
      <c r="ADH103" s="51"/>
      <c r="ADI103" s="51"/>
      <c r="ADJ103" s="51"/>
      <c r="ADK103" s="51"/>
      <c r="ADL103" s="51"/>
      <c r="ADM103" s="51"/>
      <c r="ADN103" s="51"/>
      <c r="ADO103" s="51"/>
      <c r="ADP103" s="51"/>
      <c r="ADQ103" s="51"/>
      <c r="ADR103" s="51"/>
      <c r="ADS103" s="51"/>
      <c r="ADT103" s="51"/>
      <c r="ADU103" s="51"/>
      <c r="ADV103" s="51"/>
      <c r="ADW103" s="51"/>
      <c r="ADX103" s="51"/>
      <c r="ADY103" s="51"/>
      <c r="ADZ103" s="51"/>
      <c r="AEA103" s="51"/>
      <c r="AEB103" s="51"/>
      <c r="AEC103" s="51"/>
      <c r="AED103" s="51"/>
      <c r="AEE103" s="51"/>
      <c r="AEF103" s="51"/>
      <c r="AEG103" s="51"/>
      <c r="AEH103" s="51"/>
      <c r="AEI103" s="51"/>
      <c r="AEJ103" s="51"/>
      <c r="AEK103" s="51"/>
      <c r="AEL103" s="51"/>
      <c r="AEM103" s="51"/>
      <c r="AEN103" s="51"/>
      <c r="AEO103" s="51"/>
      <c r="AEP103" s="51"/>
      <c r="AEQ103" s="51"/>
      <c r="AER103" s="51"/>
      <c r="AES103" s="51"/>
      <c r="AET103" s="51"/>
      <c r="AEU103" s="51"/>
      <c r="AEV103" s="51"/>
      <c r="AEW103" s="51"/>
      <c r="AEX103" s="51"/>
      <c r="AEY103" s="51"/>
      <c r="AEZ103" s="51"/>
      <c r="AFA103" s="51"/>
      <c r="AFB103" s="51"/>
      <c r="AFC103" s="51"/>
      <c r="AFD103" s="51"/>
      <c r="AFE103" s="51"/>
      <c r="AFF103" s="51"/>
      <c r="AFG103" s="51"/>
      <c r="AFH103" s="51"/>
      <c r="AFI103" s="51"/>
      <c r="AFJ103" s="51"/>
      <c r="AFK103" s="51"/>
      <c r="AFL103" s="51"/>
      <c r="AFM103" s="51"/>
      <c r="AFN103" s="51"/>
      <c r="AFO103" s="51"/>
      <c r="AFP103" s="51"/>
      <c r="AFQ103" s="51"/>
      <c r="AFR103" s="51"/>
      <c r="AFS103" s="51"/>
      <c r="AFT103" s="51"/>
      <c r="AFU103" s="51"/>
      <c r="AFV103" s="51"/>
      <c r="AFW103" s="51"/>
      <c r="AFX103" s="51"/>
      <c r="AFY103" s="51"/>
      <c r="AFZ103" s="51"/>
      <c r="AGA103" s="51"/>
      <c r="AGB103" s="51"/>
      <c r="AGC103" s="51"/>
      <c r="AGD103" s="51"/>
      <c r="AGE103" s="51"/>
      <c r="AGF103" s="51"/>
      <c r="AGG103" s="51"/>
      <c r="AGH103" s="51"/>
      <c r="AGI103" s="51"/>
      <c r="AGJ103" s="51"/>
      <c r="AGK103" s="51"/>
      <c r="AGL103" s="51"/>
      <c r="AGM103" s="51"/>
      <c r="AGN103" s="51"/>
      <c r="AGO103" s="51"/>
      <c r="AGP103" s="51"/>
      <c r="AGQ103" s="51"/>
      <c r="AGR103" s="51"/>
      <c r="AGS103" s="51"/>
      <c r="AGT103" s="51"/>
      <c r="AGU103" s="51"/>
      <c r="AGV103" s="51"/>
      <c r="AGW103" s="51"/>
      <c r="AGX103" s="51"/>
      <c r="AGY103" s="51"/>
      <c r="AGZ103" s="51"/>
      <c r="AHA103" s="51"/>
      <c r="AHB103" s="51"/>
      <c r="AHC103" s="51"/>
      <c r="AHD103" s="51"/>
      <c r="AHE103" s="51"/>
      <c r="AHF103" s="51"/>
      <c r="AHG103" s="51"/>
      <c r="AHH103" s="51"/>
      <c r="AHI103" s="51"/>
      <c r="AHJ103" s="51"/>
      <c r="AHK103" s="51"/>
      <c r="AHL103" s="51"/>
      <c r="AHM103" s="51"/>
      <c r="AHN103" s="51"/>
      <c r="AHO103" s="51"/>
      <c r="AHP103" s="51"/>
      <c r="AHQ103" s="51"/>
      <c r="AHR103" s="51"/>
      <c r="AHS103" s="51"/>
      <c r="AHT103" s="51"/>
      <c r="AHU103" s="51"/>
      <c r="AHV103" s="51"/>
      <c r="AHW103" s="51"/>
      <c r="AHX103" s="51"/>
      <c r="AHY103" s="51"/>
      <c r="AHZ103" s="51"/>
      <c r="AIA103" s="51"/>
      <c r="AIB103" s="51"/>
      <c r="AIC103" s="51"/>
      <c r="AID103" s="51"/>
      <c r="AIE103" s="51"/>
      <c r="AIF103" s="51"/>
      <c r="AIG103" s="51"/>
      <c r="AIH103" s="51"/>
      <c r="AII103" s="51"/>
      <c r="AIJ103" s="51"/>
      <c r="AIK103" s="51"/>
      <c r="AIL103" s="51"/>
      <c r="AIM103" s="51"/>
      <c r="AIN103" s="51"/>
      <c r="AIO103" s="51"/>
      <c r="AIP103" s="51"/>
      <c r="AIQ103" s="51"/>
      <c r="AIR103" s="51"/>
      <c r="AIS103" s="51"/>
      <c r="AIT103" s="51"/>
      <c r="AIU103" s="51"/>
      <c r="AIV103" s="51"/>
      <c r="AIW103" s="51"/>
      <c r="AIX103" s="51"/>
      <c r="AIY103" s="51"/>
      <c r="AIZ103" s="51"/>
      <c r="AJA103" s="51"/>
      <c r="AJB103" s="51"/>
      <c r="AJC103" s="51"/>
      <c r="AJD103" s="51"/>
      <c r="AJE103" s="51"/>
      <c r="AJF103" s="51"/>
      <c r="AJG103" s="51"/>
      <c r="AJH103" s="51"/>
      <c r="AJI103" s="51"/>
      <c r="AJJ103" s="51"/>
      <c r="AJK103" s="51"/>
      <c r="AJL103" s="51"/>
      <c r="AJM103" s="51"/>
      <c r="AJN103" s="51"/>
      <c r="AJO103" s="51"/>
      <c r="AJP103" s="51"/>
      <c r="AJQ103" s="51"/>
      <c r="AJR103" s="51"/>
      <c r="AJS103" s="51"/>
      <c r="AJT103" s="51"/>
      <c r="AJU103" s="51"/>
      <c r="AJV103" s="51"/>
      <c r="AJW103" s="51"/>
      <c r="AJX103" s="51"/>
      <c r="AJY103" s="51"/>
      <c r="AJZ103" s="51"/>
      <c r="AKA103" s="51"/>
      <c r="AKB103" s="51"/>
      <c r="AKC103" s="51"/>
      <c r="AKD103" s="51"/>
      <c r="AKE103" s="51"/>
      <c r="AKF103" s="51"/>
      <c r="AKG103" s="51"/>
      <c r="AKH103" s="51"/>
      <c r="AKI103" s="51"/>
      <c r="AKJ103" s="51"/>
      <c r="AKK103" s="51"/>
      <c r="AKL103" s="51"/>
      <c r="AKM103" s="51"/>
      <c r="AKN103" s="51"/>
      <c r="AKO103" s="51"/>
      <c r="AKP103" s="51"/>
      <c r="AKQ103" s="51"/>
      <c r="AKR103" s="51"/>
      <c r="AKS103" s="51"/>
      <c r="AKT103" s="51"/>
      <c r="AKU103" s="51"/>
      <c r="AKV103" s="51"/>
      <c r="AKW103" s="51"/>
      <c r="AKX103" s="51"/>
      <c r="AKY103" s="51"/>
      <c r="AKZ103" s="51"/>
      <c r="ALA103" s="51"/>
      <c r="ALB103" s="51"/>
      <c r="ALC103" s="51"/>
      <c r="ALD103" s="51"/>
      <c r="ALE103" s="51"/>
      <c r="ALF103" s="51"/>
      <c r="ALG103" s="51"/>
      <c r="ALH103" s="51"/>
      <c r="ALI103" s="51"/>
      <c r="ALJ103" s="51"/>
      <c r="ALK103" s="51"/>
      <c r="ALL103" s="51"/>
      <c r="ALM103" s="51"/>
      <c r="ALN103" s="51"/>
      <c r="ALO103" s="51"/>
      <c r="ALP103" s="51"/>
      <c r="ALQ103" s="51"/>
      <c r="ALR103" s="51"/>
      <c r="ALS103" s="51"/>
      <c r="ALT103" s="51"/>
      <c r="ALU103" s="51"/>
      <c r="ALV103" s="51"/>
      <c r="ALW103" s="51"/>
      <c r="ALX103" s="51"/>
      <c r="ALY103" s="51"/>
      <c r="ALZ103" s="51"/>
      <c r="AMA103" s="51"/>
      <c r="AMB103" s="51"/>
      <c r="AMC103" s="51"/>
      <c r="AMD103" s="51"/>
      <c r="AME103" s="51"/>
      <c r="AMF103" s="51"/>
      <c r="AMG103" s="51"/>
      <c r="AMH103" s="51"/>
      <c r="AMI103" s="51"/>
      <c r="AMJ103" s="51"/>
      <c r="AMK103" s="51"/>
    </row>
    <row r="104" spans="1:1025" ht="31.8" thickBot="1" x14ac:dyDescent="0.35">
      <c r="A104" s="62">
        <v>4.3499999999999996</v>
      </c>
      <c r="B104" s="44" t="s">
        <v>226</v>
      </c>
      <c r="C104" s="118" t="s">
        <v>129</v>
      </c>
      <c r="D104" s="118"/>
      <c r="E104" s="118" t="s">
        <v>109</v>
      </c>
      <c r="F104" s="169"/>
      <c r="G104" s="169"/>
      <c r="H104" s="139">
        <f>2000000/3.3</f>
        <v>606060.60606060608</v>
      </c>
      <c r="I104" s="122">
        <v>100</v>
      </c>
      <c r="J104" s="122"/>
      <c r="K104" s="134">
        <v>3</v>
      </c>
      <c r="L104" s="122" t="s">
        <v>15</v>
      </c>
      <c r="M104" s="128">
        <v>43466</v>
      </c>
      <c r="N104" s="128">
        <v>43647</v>
      </c>
      <c r="O104" s="118"/>
      <c r="P104" s="118"/>
      <c r="Q104" s="132" t="s">
        <v>17</v>
      </c>
    </row>
    <row r="105" spans="1:1025" s="13" customFormat="1" ht="31.8" thickBot="1" x14ac:dyDescent="0.35">
      <c r="A105" s="62">
        <v>4.3600000000000003</v>
      </c>
      <c r="B105" s="118" t="s">
        <v>226</v>
      </c>
      <c r="C105" s="118" t="s">
        <v>219</v>
      </c>
      <c r="D105" s="118"/>
      <c r="E105" s="118" t="s">
        <v>109</v>
      </c>
      <c r="F105" s="150"/>
      <c r="G105" s="151"/>
      <c r="H105" s="139">
        <f>6971568/3.3</f>
        <v>2112596.3636363638</v>
      </c>
      <c r="I105" s="122"/>
      <c r="J105" s="122"/>
      <c r="K105" s="134">
        <v>1</v>
      </c>
      <c r="L105" s="133" t="s">
        <v>15</v>
      </c>
      <c r="M105" s="128">
        <v>43466</v>
      </c>
      <c r="N105" s="128">
        <v>43647</v>
      </c>
      <c r="O105" s="118"/>
      <c r="P105" s="118"/>
      <c r="Q105" s="122" t="s">
        <v>17</v>
      </c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  <c r="IW105" s="51"/>
      <c r="IX105" s="51"/>
      <c r="IY105" s="51"/>
      <c r="IZ105" s="51"/>
      <c r="JA105" s="51"/>
      <c r="JB105" s="51"/>
      <c r="JC105" s="51"/>
      <c r="JD105" s="51"/>
      <c r="JE105" s="51"/>
      <c r="JF105" s="51"/>
      <c r="JG105" s="51"/>
      <c r="JH105" s="51"/>
      <c r="JI105" s="51"/>
      <c r="JJ105" s="51"/>
      <c r="JK105" s="51"/>
      <c r="JL105" s="51"/>
      <c r="JM105" s="51"/>
      <c r="JN105" s="51"/>
      <c r="JO105" s="51"/>
      <c r="JP105" s="51"/>
      <c r="JQ105" s="51"/>
      <c r="JR105" s="51"/>
      <c r="JS105" s="51"/>
      <c r="JT105" s="51"/>
      <c r="JU105" s="51"/>
      <c r="JV105" s="51"/>
      <c r="JW105" s="51"/>
      <c r="JX105" s="51"/>
      <c r="JY105" s="51"/>
      <c r="JZ105" s="51"/>
      <c r="KA105" s="51"/>
      <c r="KB105" s="51"/>
      <c r="KC105" s="51"/>
      <c r="KD105" s="51"/>
      <c r="KE105" s="51"/>
      <c r="KF105" s="51"/>
      <c r="KG105" s="51"/>
      <c r="KH105" s="51"/>
      <c r="KI105" s="51"/>
      <c r="KJ105" s="51"/>
      <c r="KK105" s="51"/>
      <c r="KL105" s="51"/>
      <c r="KM105" s="51"/>
      <c r="KN105" s="51"/>
      <c r="KO105" s="51"/>
      <c r="KP105" s="51"/>
      <c r="KQ105" s="51"/>
      <c r="KR105" s="51"/>
      <c r="KS105" s="51"/>
      <c r="KT105" s="51"/>
      <c r="KU105" s="51"/>
      <c r="KV105" s="51"/>
      <c r="KW105" s="51"/>
      <c r="KX105" s="51"/>
      <c r="KY105" s="51"/>
      <c r="KZ105" s="51"/>
      <c r="LA105" s="51"/>
      <c r="LB105" s="51"/>
      <c r="LC105" s="51"/>
      <c r="LD105" s="51"/>
      <c r="LE105" s="51"/>
      <c r="LF105" s="51"/>
      <c r="LG105" s="51"/>
      <c r="LH105" s="51"/>
      <c r="LI105" s="51"/>
      <c r="LJ105" s="51"/>
      <c r="LK105" s="51"/>
      <c r="LL105" s="51"/>
      <c r="LM105" s="51"/>
      <c r="LN105" s="51"/>
      <c r="LO105" s="51"/>
      <c r="LP105" s="51"/>
      <c r="LQ105" s="51"/>
      <c r="LR105" s="51"/>
      <c r="LS105" s="51"/>
      <c r="LT105" s="51"/>
      <c r="LU105" s="51"/>
      <c r="LV105" s="51"/>
      <c r="LW105" s="51"/>
      <c r="LX105" s="51"/>
      <c r="LY105" s="51"/>
      <c r="LZ105" s="51"/>
      <c r="MA105" s="51"/>
      <c r="MB105" s="51"/>
      <c r="MC105" s="51"/>
      <c r="MD105" s="51"/>
      <c r="ME105" s="51"/>
      <c r="MF105" s="51"/>
      <c r="MG105" s="51"/>
      <c r="MH105" s="51"/>
      <c r="MI105" s="51"/>
      <c r="MJ105" s="51"/>
      <c r="MK105" s="51"/>
      <c r="ML105" s="51"/>
      <c r="MM105" s="51"/>
      <c r="MN105" s="51"/>
      <c r="MO105" s="51"/>
      <c r="MP105" s="51"/>
      <c r="MQ105" s="51"/>
      <c r="MR105" s="51"/>
      <c r="MS105" s="51"/>
      <c r="MT105" s="51"/>
      <c r="MU105" s="51"/>
      <c r="MV105" s="51"/>
      <c r="MW105" s="51"/>
      <c r="MX105" s="51"/>
      <c r="MY105" s="51"/>
      <c r="MZ105" s="51"/>
      <c r="NA105" s="51"/>
      <c r="NB105" s="51"/>
      <c r="NC105" s="51"/>
      <c r="ND105" s="51"/>
      <c r="NE105" s="51"/>
      <c r="NF105" s="51"/>
      <c r="NG105" s="51"/>
      <c r="NH105" s="51"/>
      <c r="NI105" s="51"/>
      <c r="NJ105" s="51"/>
      <c r="NK105" s="51"/>
      <c r="NL105" s="51"/>
      <c r="NM105" s="51"/>
      <c r="NN105" s="51"/>
      <c r="NO105" s="51"/>
      <c r="NP105" s="51"/>
      <c r="NQ105" s="51"/>
      <c r="NR105" s="51"/>
      <c r="NS105" s="51"/>
      <c r="NT105" s="51"/>
      <c r="NU105" s="51"/>
      <c r="NV105" s="51"/>
      <c r="NW105" s="51"/>
      <c r="NX105" s="51"/>
      <c r="NY105" s="51"/>
      <c r="NZ105" s="51"/>
      <c r="OA105" s="51"/>
      <c r="OB105" s="51"/>
      <c r="OC105" s="51"/>
      <c r="OD105" s="51"/>
      <c r="OE105" s="51"/>
      <c r="OF105" s="51"/>
      <c r="OG105" s="51"/>
      <c r="OH105" s="51"/>
      <c r="OI105" s="51"/>
      <c r="OJ105" s="51"/>
      <c r="OK105" s="51"/>
      <c r="OL105" s="51"/>
      <c r="OM105" s="51"/>
      <c r="ON105" s="51"/>
      <c r="OO105" s="51"/>
      <c r="OP105" s="51"/>
      <c r="OQ105" s="51"/>
      <c r="OR105" s="51"/>
      <c r="OS105" s="51"/>
      <c r="OT105" s="51"/>
      <c r="OU105" s="51"/>
      <c r="OV105" s="51"/>
      <c r="OW105" s="51"/>
      <c r="OX105" s="51"/>
      <c r="OY105" s="51"/>
      <c r="OZ105" s="51"/>
      <c r="PA105" s="51"/>
      <c r="PB105" s="51"/>
      <c r="PC105" s="51"/>
      <c r="PD105" s="51"/>
      <c r="PE105" s="51"/>
      <c r="PF105" s="51"/>
      <c r="PG105" s="51"/>
      <c r="PH105" s="51"/>
      <c r="PI105" s="51"/>
      <c r="PJ105" s="51"/>
      <c r="PK105" s="51"/>
      <c r="PL105" s="51"/>
      <c r="PM105" s="51"/>
      <c r="PN105" s="51"/>
      <c r="PO105" s="51"/>
      <c r="PP105" s="51"/>
      <c r="PQ105" s="51"/>
      <c r="PR105" s="51"/>
      <c r="PS105" s="51"/>
      <c r="PT105" s="51"/>
      <c r="PU105" s="51"/>
      <c r="PV105" s="51"/>
      <c r="PW105" s="51"/>
      <c r="PX105" s="51"/>
      <c r="PY105" s="51"/>
      <c r="PZ105" s="51"/>
      <c r="QA105" s="51"/>
      <c r="QB105" s="51"/>
      <c r="QC105" s="51"/>
      <c r="QD105" s="51"/>
      <c r="QE105" s="51"/>
      <c r="QF105" s="51"/>
      <c r="QG105" s="51"/>
      <c r="QH105" s="51"/>
      <c r="QI105" s="51"/>
      <c r="QJ105" s="51"/>
      <c r="QK105" s="51"/>
      <c r="QL105" s="51"/>
      <c r="QM105" s="51"/>
      <c r="QN105" s="51"/>
      <c r="QO105" s="51"/>
      <c r="QP105" s="51"/>
      <c r="QQ105" s="51"/>
      <c r="QR105" s="51"/>
      <c r="QS105" s="51"/>
      <c r="QT105" s="51"/>
      <c r="QU105" s="51"/>
      <c r="QV105" s="51"/>
      <c r="QW105" s="51"/>
      <c r="QX105" s="51"/>
      <c r="QY105" s="51"/>
      <c r="QZ105" s="51"/>
      <c r="RA105" s="51"/>
      <c r="RB105" s="51"/>
      <c r="RC105" s="51"/>
      <c r="RD105" s="51"/>
      <c r="RE105" s="51"/>
      <c r="RF105" s="51"/>
      <c r="RG105" s="51"/>
      <c r="RH105" s="51"/>
      <c r="RI105" s="51"/>
      <c r="RJ105" s="51"/>
      <c r="RK105" s="51"/>
      <c r="RL105" s="51"/>
      <c r="RM105" s="51"/>
      <c r="RN105" s="51"/>
      <c r="RO105" s="51"/>
      <c r="RP105" s="51"/>
      <c r="RQ105" s="51"/>
      <c r="RR105" s="51"/>
      <c r="RS105" s="51"/>
      <c r="RT105" s="51"/>
      <c r="RU105" s="51"/>
      <c r="RV105" s="51"/>
      <c r="RW105" s="51"/>
      <c r="RX105" s="51"/>
      <c r="RY105" s="51"/>
      <c r="RZ105" s="51"/>
      <c r="SA105" s="51"/>
      <c r="SB105" s="51"/>
      <c r="SC105" s="51"/>
      <c r="SD105" s="51"/>
      <c r="SE105" s="51"/>
      <c r="SF105" s="51"/>
      <c r="SG105" s="51"/>
      <c r="SH105" s="51"/>
      <c r="SI105" s="51"/>
      <c r="SJ105" s="51"/>
      <c r="SK105" s="51"/>
      <c r="SL105" s="51"/>
      <c r="SM105" s="51"/>
      <c r="SN105" s="51"/>
      <c r="SO105" s="51"/>
      <c r="SP105" s="51"/>
      <c r="SQ105" s="51"/>
      <c r="SR105" s="51"/>
      <c r="SS105" s="51"/>
      <c r="ST105" s="51"/>
      <c r="SU105" s="51"/>
      <c r="SV105" s="51"/>
      <c r="SW105" s="51"/>
      <c r="SX105" s="51"/>
      <c r="SY105" s="51"/>
      <c r="SZ105" s="51"/>
      <c r="TA105" s="51"/>
      <c r="TB105" s="51"/>
      <c r="TC105" s="51"/>
      <c r="TD105" s="51"/>
      <c r="TE105" s="51"/>
      <c r="TF105" s="51"/>
      <c r="TG105" s="51"/>
      <c r="TH105" s="51"/>
      <c r="TI105" s="51"/>
      <c r="TJ105" s="51"/>
      <c r="TK105" s="51"/>
      <c r="TL105" s="51"/>
      <c r="TM105" s="51"/>
      <c r="TN105" s="51"/>
      <c r="TO105" s="51"/>
      <c r="TP105" s="51"/>
      <c r="TQ105" s="51"/>
      <c r="TR105" s="51"/>
      <c r="TS105" s="51"/>
      <c r="TT105" s="51"/>
      <c r="TU105" s="51"/>
      <c r="TV105" s="51"/>
      <c r="TW105" s="51"/>
      <c r="TX105" s="51"/>
      <c r="TY105" s="51"/>
      <c r="TZ105" s="51"/>
      <c r="UA105" s="51"/>
      <c r="UB105" s="51"/>
      <c r="UC105" s="51"/>
      <c r="UD105" s="51"/>
      <c r="UE105" s="51"/>
      <c r="UF105" s="51"/>
      <c r="UG105" s="51"/>
      <c r="UH105" s="51"/>
      <c r="UI105" s="51"/>
      <c r="UJ105" s="51"/>
      <c r="UK105" s="51"/>
      <c r="UL105" s="51"/>
      <c r="UM105" s="51"/>
      <c r="UN105" s="51"/>
      <c r="UO105" s="51"/>
      <c r="UP105" s="51"/>
      <c r="UQ105" s="51"/>
      <c r="UR105" s="51"/>
      <c r="US105" s="51"/>
      <c r="UT105" s="51"/>
      <c r="UU105" s="51"/>
      <c r="UV105" s="51"/>
      <c r="UW105" s="51"/>
      <c r="UX105" s="51"/>
      <c r="UY105" s="51"/>
      <c r="UZ105" s="51"/>
      <c r="VA105" s="51"/>
      <c r="VB105" s="51"/>
      <c r="VC105" s="51"/>
      <c r="VD105" s="51"/>
      <c r="VE105" s="51"/>
      <c r="VF105" s="51"/>
      <c r="VG105" s="51"/>
      <c r="VH105" s="51"/>
      <c r="VI105" s="51"/>
      <c r="VJ105" s="51"/>
      <c r="VK105" s="51"/>
      <c r="VL105" s="51"/>
      <c r="VM105" s="51"/>
      <c r="VN105" s="51"/>
      <c r="VO105" s="51"/>
      <c r="VP105" s="51"/>
      <c r="VQ105" s="51"/>
      <c r="VR105" s="51"/>
      <c r="VS105" s="51"/>
      <c r="VT105" s="51"/>
      <c r="VU105" s="51"/>
      <c r="VV105" s="51"/>
      <c r="VW105" s="51"/>
      <c r="VX105" s="51"/>
      <c r="VY105" s="51"/>
      <c r="VZ105" s="51"/>
      <c r="WA105" s="51"/>
      <c r="WB105" s="51"/>
      <c r="WC105" s="51"/>
      <c r="WD105" s="51"/>
      <c r="WE105" s="51"/>
      <c r="WF105" s="51"/>
      <c r="WG105" s="51"/>
      <c r="WH105" s="51"/>
      <c r="WI105" s="51"/>
      <c r="WJ105" s="51"/>
      <c r="WK105" s="51"/>
      <c r="WL105" s="51"/>
      <c r="WM105" s="51"/>
      <c r="WN105" s="51"/>
      <c r="WO105" s="51"/>
      <c r="WP105" s="51"/>
      <c r="WQ105" s="51"/>
      <c r="WR105" s="51"/>
      <c r="WS105" s="51"/>
      <c r="WT105" s="51"/>
      <c r="WU105" s="51"/>
      <c r="WV105" s="51"/>
      <c r="WW105" s="51"/>
      <c r="WX105" s="51"/>
      <c r="WY105" s="51"/>
      <c r="WZ105" s="51"/>
      <c r="XA105" s="51"/>
      <c r="XB105" s="51"/>
      <c r="XC105" s="51"/>
      <c r="XD105" s="51"/>
      <c r="XE105" s="51"/>
      <c r="XF105" s="51"/>
      <c r="XG105" s="51"/>
      <c r="XH105" s="51"/>
      <c r="XI105" s="51"/>
      <c r="XJ105" s="51"/>
      <c r="XK105" s="51"/>
      <c r="XL105" s="51"/>
      <c r="XM105" s="51"/>
      <c r="XN105" s="51"/>
      <c r="XO105" s="51"/>
      <c r="XP105" s="51"/>
      <c r="XQ105" s="51"/>
      <c r="XR105" s="51"/>
      <c r="XS105" s="51"/>
      <c r="XT105" s="51"/>
      <c r="XU105" s="51"/>
      <c r="XV105" s="51"/>
      <c r="XW105" s="51"/>
      <c r="XX105" s="51"/>
      <c r="XY105" s="51"/>
      <c r="XZ105" s="51"/>
      <c r="YA105" s="51"/>
      <c r="YB105" s="51"/>
      <c r="YC105" s="51"/>
      <c r="YD105" s="51"/>
      <c r="YE105" s="51"/>
      <c r="YF105" s="51"/>
      <c r="YG105" s="51"/>
      <c r="YH105" s="51"/>
      <c r="YI105" s="51"/>
      <c r="YJ105" s="51"/>
      <c r="YK105" s="51"/>
      <c r="YL105" s="51"/>
      <c r="YM105" s="51"/>
      <c r="YN105" s="51"/>
      <c r="YO105" s="51"/>
      <c r="YP105" s="51"/>
      <c r="YQ105" s="51"/>
      <c r="YR105" s="51"/>
      <c r="YS105" s="51"/>
      <c r="YT105" s="51"/>
      <c r="YU105" s="51"/>
      <c r="YV105" s="51"/>
      <c r="YW105" s="51"/>
      <c r="YX105" s="51"/>
      <c r="YY105" s="51"/>
      <c r="YZ105" s="51"/>
      <c r="ZA105" s="51"/>
      <c r="ZB105" s="51"/>
      <c r="ZC105" s="51"/>
      <c r="ZD105" s="51"/>
      <c r="ZE105" s="51"/>
      <c r="ZF105" s="51"/>
      <c r="ZG105" s="51"/>
      <c r="ZH105" s="51"/>
      <c r="ZI105" s="51"/>
      <c r="ZJ105" s="51"/>
      <c r="ZK105" s="51"/>
      <c r="ZL105" s="51"/>
      <c r="ZM105" s="51"/>
      <c r="ZN105" s="51"/>
      <c r="ZO105" s="51"/>
      <c r="ZP105" s="51"/>
      <c r="ZQ105" s="51"/>
      <c r="ZR105" s="51"/>
      <c r="ZS105" s="51"/>
      <c r="ZT105" s="51"/>
      <c r="ZU105" s="51"/>
      <c r="ZV105" s="51"/>
      <c r="ZW105" s="51"/>
      <c r="ZX105" s="51"/>
      <c r="ZY105" s="51"/>
      <c r="ZZ105" s="51"/>
      <c r="AAA105" s="51"/>
      <c r="AAB105" s="51"/>
      <c r="AAC105" s="51"/>
      <c r="AAD105" s="51"/>
      <c r="AAE105" s="51"/>
      <c r="AAF105" s="51"/>
      <c r="AAG105" s="51"/>
      <c r="AAH105" s="51"/>
      <c r="AAI105" s="51"/>
      <c r="AAJ105" s="51"/>
      <c r="AAK105" s="51"/>
      <c r="AAL105" s="51"/>
      <c r="AAM105" s="51"/>
      <c r="AAN105" s="51"/>
      <c r="AAO105" s="51"/>
      <c r="AAP105" s="51"/>
      <c r="AAQ105" s="51"/>
      <c r="AAR105" s="51"/>
      <c r="AAS105" s="51"/>
      <c r="AAT105" s="51"/>
      <c r="AAU105" s="51"/>
      <c r="AAV105" s="51"/>
      <c r="AAW105" s="51"/>
      <c r="AAX105" s="51"/>
      <c r="AAY105" s="51"/>
      <c r="AAZ105" s="51"/>
      <c r="ABA105" s="51"/>
      <c r="ABB105" s="51"/>
      <c r="ABC105" s="51"/>
      <c r="ABD105" s="51"/>
      <c r="ABE105" s="51"/>
      <c r="ABF105" s="51"/>
      <c r="ABG105" s="51"/>
      <c r="ABH105" s="51"/>
      <c r="ABI105" s="51"/>
      <c r="ABJ105" s="51"/>
      <c r="ABK105" s="51"/>
      <c r="ABL105" s="51"/>
      <c r="ABM105" s="51"/>
      <c r="ABN105" s="51"/>
      <c r="ABO105" s="51"/>
      <c r="ABP105" s="51"/>
      <c r="ABQ105" s="51"/>
      <c r="ABR105" s="51"/>
      <c r="ABS105" s="51"/>
      <c r="ABT105" s="51"/>
      <c r="ABU105" s="51"/>
      <c r="ABV105" s="51"/>
      <c r="ABW105" s="51"/>
      <c r="ABX105" s="51"/>
      <c r="ABY105" s="51"/>
      <c r="ABZ105" s="51"/>
      <c r="ACA105" s="51"/>
      <c r="ACB105" s="51"/>
      <c r="ACC105" s="51"/>
      <c r="ACD105" s="51"/>
      <c r="ACE105" s="51"/>
      <c r="ACF105" s="51"/>
      <c r="ACG105" s="51"/>
      <c r="ACH105" s="51"/>
      <c r="ACI105" s="51"/>
      <c r="ACJ105" s="51"/>
      <c r="ACK105" s="51"/>
      <c r="ACL105" s="51"/>
      <c r="ACM105" s="51"/>
      <c r="ACN105" s="51"/>
      <c r="ACO105" s="51"/>
      <c r="ACP105" s="51"/>
      <c r="ACQ105" s="51"/>
      <c r="ACR105" s="51"/>
      <c r="ACS105" s="51"/>
      <c r="ACT105" s="51"/>
      <c r="ACU105" s="51"/>
      <c r="ACV105" s="51"/>
      <c r="ACW105" s="51"/>
      <c r="ACX105" s="51"/>
      <c r="ACY105" s="51"/>
      <c r="ACZ105" s="51"/>
      <c r="ADA105" s="51"/>
      <c r="ADB105" s="51"/>
      <c r="ADC105" s="51"/>
      <c r="ADD105" s="51"/>
      <c r="ADE105" s="51"/>
      <c r="ADF105" s="51"/>
      <c r="ADG105" s="51"/>
      <c r="ADH105" s="51"/>
      <c r="ADI105" s="51"/>
      <c r="ADJ105" s="51"/>
      <c r="ADK105" s="51"/>
      <c r="ADL105" s="51"/>
      <c r="ADM105" s="51"/>
      <c r="ADN105" s="51"/>
      <c r="ADO105" s="51"/>
      <c r="ADP105" s="51"/>
      <c r="ADQ105" s="51"/>
      <c r="ADR105" s="51"/>
      <c r="ADS105" s="51"/>
      <c r="ADT105" s="51"/>
      <c r="ADU105" s="51"/>
      <c r="ADV105" s="51"/>
      <c r="ADW105" s="51"/>
      <c r="ADX105" s="51"/>
      <c r="ADY105" s="51"/>
      <c r="ADZ105" s="51"/>
      <c r="AEA105" s="51"/>
      <c r="AEB105" s="51"/>
      <c r="AEC105" s="51"/>
      <c r="AED105" s="51"/>
      <c r="AEE105" s="51"/>
      <c r="AEF105" s="51"/>
      <c r="AEG105" s="51"/>
      <c r="AEH105" s="51"/>
      <c r="AEI105" s="51"/>
      <c r="AEJ105" s="51"/>
      <c r="AEK105" s="51"/>
      <c r="AEL105" s="51"/>
      <c r="AEM105" s="51"/>
      <c r="AEN105" s="51"/>
      <c r="AEO105" s="51"/>
      <c r="AEP105" s="51"/>
      <c r="AEQ105" s="51"/>
      <c r="AER105" s="51"/>
      <c r="AES105" s="51"/>
      <c r="AET105" s="51"/>
      <c r="AEU105" s="51"/>
      <c r="AEV105" s="51"/>
      <c r="AEW105" s="51"/>
      <c r="AEX105" s="51"/>
      <c r="AEY105" s="51"/>
      <c r="AEZ105" s="51"/>
      <c r="AFA105" s="51"/>
      <c r="AFB105" s="51"/>
      <c r="AFC105" s="51"/>
      <c r="AFD105" s="51"/>
      <c r="AFE105" s="51"/>
      <c r="AFF105" s="51"/>
      <c r="AFG105" s="51"/>
      <c r="AFH105" s="51"/>
      <c r="AFI105" s="51"/>
      <c r="AFJ105" s="51"/>
      <c r="AFK105" s="51"/>
      <c r="AFL105" s="51"/>
      <c r="AFM105" s="51"/>
      <c r="AFN105" s="51"/>
      <c r="AFO105" s="51"/>
      <c r="AFP105" s="51"/>
      <c r="AFQ105" s="51"/>
      <c r="AFR105" s="51"/>
      <c r="AFS105" s="51"/>
      <c r="AFT105" s="51"/>
      <c r="AFU105" s="51"/>
      <c r="AFV105" s="51"/>
      <c r="AFW105" s="51"/>
      <c r="AFX105" s="51"/>
      <c r="AFY105" s="51"/>
      <c r="AFZ105" s="51"/>
      <c r="AGA105" s="51"/>
      <c r="AGB105" s="51"/>
      <c r="AGC105" s="51"/>
      <c r="AGD105" s="51"/>
      <c r="AGE105" s="51"/>
      <c r="AGF105" s="51"/>
      <c r="AGG105" s="51"/>
      <c r="AGH105" s="51"/>
      <c r="AGI105" s="51"/>
      <c r="AGJ105" s="51"/>
      <c r="AGK105" s="51"/>
      <c r="AGL105" s="51"/>
      <c r="AGM105" s="51"/>
      <c r="AGN105" s="51"/>
      <c r="AGO105" s="51"/>
      <c r="AGP105" s="51"/>
      <c r="AGQ105" s="51"/>
      <c r="AGR105" s="51"/>
      <c r="AGS105" s="51"/>
      <c r="AGT105" s="51"/>
      <c r="AGU105" s="51"/>
      <c r="AGV105" s="51"/>
      <c r="AGW105" s="51"/>
      <c r="AGX105" s="51"/>
      <c r="AGY105" s="51"/>
      <c r="AGZ105" s="51"/>
      <c r="AHA105" s="51"/>
      <c r="AHB105" s="51"/>
      <c r="AHC105" s="51"/>
      <c r="AHD105" s="51"/>
      <c r="AHE105" s="51"/>
      <c r="AHF105" s="51"/>
      <c r="AHG105" s="51"/>
      <c r="AHH105" s="51"/>
      <c r="AHI105" s="51"/>
      <c r="AHJ105" s="51"/>
      <c r="AHK105" s="51"/>
      <c r="AHL105" s="51"/>
      <c r="AHM105" s="51"/>
      <c r="AHN105" s="51"/>
      <c r="AHO105" s="51"/>
      <c r="AHP105" s="51"/>
      <c r="AHQ105" s="51"/>
      <c r="AHR105" s="51"/>
      <c r="AHS105" s="51"/>
      <c r="AHT105" s="51"/>
      <c r="AHU105" s="51"/>
      <c r="AHV105" s="51"/>
      <c r="AHW105" s="51"/>
      <c r="AHX105" s="51"/>
      <c r="AHY105" s="51"/>
      <c r="AHZ105" s="51"/>
      <c r="AIA105" s="51"/>
      <c r="AIB105" s="51"/>
      <c r="AIC105" s="51"/>
      <c r="AID105" s="51"/>
      <c r="AIE105" s="51"/>
      <c r="AIF105" s="51"/>
      <c r="AIG105" s="51"/>
      <c r="AIH105" s="51"/>
      <c r="AII105" s="51"/>
      <c r="AIJ105" s="51"/>
      <c r="AIK105" s="51"/>
      <c r="AIL105" s="51"/>
      <c r="AIM105" s="51"/>
      <c r="AIN105" s="51"/>
      <c r="AIO105" s="51"/>
      <c r="AIP105" s="51"/>
      <c r="AIQ105" s="51"/>
      <c r="AIR105" s="51"/>
      <c r="AIS105" s="51"/>
      <c r="AIT105" s="51"/>
      <c r="AIU105" s="51"/>
      <c r="AIV105" s="51"/>
      <c r="AIW105" s="51"/>
      <c r="AIX105" s="51"/>
      <c r="AIY105" s="51"/>
      <c r="AIZ105" s="51"/>
      <c r="AJA105" s="51"/>
      <c r="AJB105" s="51"/>
      <c r="AJC105" s="51"/>
      <c r="AJD105" s="51"/>
      <c r="AJE105" s="51"/>
      <c r="AJF105" s="51"/>
      <c r="AJG105" s="51"/>
      <c r="AJH105" s="51"/>
      <c r="AJI105" s="51"/>
      <c r="AJJ105" s="51"/>
      <c r="AJK105" s="51"/>
      <c r="AJL105" s="51"/>
      <c r="AJM105" s="51"/>
      <c r="AJN105" s="51"/>
      <c r="AJO105" s="51"/>
      <c r="AJP105" s="51"/>
      <c r="AJQ105" s="51"/>
      <c r="AJR105" s="51"/>
      <c r="AJS105" s="51"/>
      <c r="AJT105" s="51"/>
      <c r="AJU105" s="51"/>
      <c r="AJV105" s="51"/>
      <c r="AJW105" s="51"/>
      <c r="AJX105" s="51"/>
      <c r="AJY105" s="51"/>
      <c r="AJZ105" s="51"/>
      <c r="AKA105" s="51"/>
      <c r="AKB105" s="51"/>
      <c r="AKC105" s="51"/>
      <c r="AKD105" s="51"/>
      <c r="AKE105" s="51"/>
      <c r="AKF105" s="51"/>
      <c r="AKG105" s="51"/>
      <c r="AKH105" s="51"/>
      <c r="AKI105" s="51"/>
      <c r="AKJ105" s="51"/>
      <c r="AKK105" s="51"/>
      <c r="AKL105" s="51"/>
      <c r="AKM105" s="51"/>
      <c r="AKN105" s="51"/>
      <c r="AKO105" s="51"/>
      <c r="AKP105" s="51"/>
      <c r="AKQ105" s="51"/>
      <c r="AKR105" s="51"/>
      <c r="AKS105" s="51"/>
      <c r="AKT105" s="51"/>
      <c r="AKU105" s="51"/>
      <c r="AKV105" s="51"/>
      <c r="AKW105" s="51"/>
      <c r="AKX105" s="51"/>
      <c r="AKY105" s="51"/>
      <c r="AKZ105" s="51"/>
      <c r="ALA105" s="51"/>
      <c r="ALB105" s="51"/>
      <c r="ALC105" s="51"/>
      <c r="ALD105" s="51"/>
      <c r="ALE105" s="51"/>
      <c r="ALF105" s="51"/>
      <c r="ALG105" s="51"/>
      <c r="ALH105" s="51"/>
      <c r="ALI105" s="51"/>
      <c r="ALJ105" s="51"/>
      <c r="ALK105" s="51"/>
      <c r="ALL105" s="51"/>
      <c r="ALM105" s="51"/>
      <c r="ALN105" s="51"/>
      <c r="ALO105" s="51"/>
      <c r="ALP105" s="51"/>
      <c r="ALQ105" s="51"/>
      <c r="ALR105" s="51"/>
      <c r="ALS105" s="51"/>
      <c r="ALT105" s="51"/>
      <c r="ALU105" s="51"/>
      <c r="ALV105" s="51"/>
      <c r="ALW105" s="51"/>
      <c r="ALX105" s="51"/>
      <c r="ALY105" s="51"/>
      <c r="ALZ105" s="51"/>
      <c r="AMA105" s="51"/>
      <c r="AMB105" s="51"/>
      <c r="AMC105" s="51"/>
      <c r="AMD105" s="51"/>
      <c r="AME105" s="51"/>
      <c r="AMF105" s="51"/>
      <c r="AMG105" s="51"/>
      <c r="AMH105" s="51"/>
      <c r="AMI105" s="51"/>
      <c r="AMJ105" s="51"/>
      <c r="AMK105" s="51"/>
    </row>
    <row r="106" spans="1:1025" s="13" customFormat="1" ht="31.8" thickBot="1" x14ac:dyDescent="0.35">
      <c r="A106" s="62">
        <v>4.37</v>
      </c>
      <c r="B106" s="44" t="s">
        <v>226</v>
      </c>
      <c r="C106" s="44" t="s">
        <v>228</v>
      </c>
      <c r="D106" s="44"/>
      <c r="E106" s="44" t="s">
        <v>113</v>
      </c>
      <c r="F106" s="152"/>
      <c r="G106" s="153"/>
      <c r="H106" s="135">
        <f>256000/3.3</f>
        <v>77575.757575757583</v>
      </c>
      <c r="I106" s="132"/>
      <c r="J106" s="132"/>
      <c r="K106" s="61">
        <v>1</v>
      </c>
      <c r="L106" s="133" t="s">
        <v>14</v>
      </c>
      <c r="M106" s="116">
        <v>43466</v>
      </c>
      <c r="N106" s="116">
        <v>43647</v>
      </c>
      <c r="O106" s="44"/>
      <c r="P106" s="44"/>
      <c r="Q106" s="132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  <c r="IV106" s="51"/>
      <c r="IW106" s="51"/>
      <c r="IX106" s="51"/>
      <c r="IY106" s="51"/>
      <c r="IZ106" s="51"/>
      <c r="JA106" s="51"/>
      <c r="JB106" s="51"/>
      <c r="JC106" s="51"/>
      <c r="JD106" s="51"/>
      <c r="JE106" s="51"/>
      <c r="JF106" s="51"/>
      <c r="JG106" s="51"/>
      <c r="JH106" s="51"/>
      <c r="JI106" s="51"/>
      <c r="JJ106" s="51"/>
      <c r="JK106" s="51"/>
      <c r="JL106" s="51"/>
      <c r="JM106" s="51"/>
      <c r="JN106" s="51"/>
      <c r="JO106" s="51"/>
      <c r="JP106" s="51"/>
      <c r="JQ106" s="51"/>
      <c r="JR106" s="51"/>
      <c r="JS106" s="51"/>
      <c r="JT106" s="51"/>
      <c r="JU106" s="51"/>
      <c r="JV106" s="51"/>
      <c r="JW106" s="51"/>
      <c r="JX106" s="51"/>
      <c r="JY106" s="51"/>
      <c r="JZ106" s="51"/>
      <c r="KA106" s="51"/>
      <c r="KB106" s="51"/>
      <c r="KC106" s="51"/>
      <c r="KD106" s="51"/>
      <c r="KE106" s="51"/>
      <c r="KF106" s="51"/>
      <c r="KG106" s="51"/>
      <c r="KH106" s="51"/>
      <c r="KI106" s="51"/>
      <c r="KJ106" s="51"/>
      <c r="KK106" s="51"/>
      <c r="KL106" s="51"/>
      <c r="KM106" s="51"/>
      <c r="KN106" s="51"/>
      <c r="KO106" s="51"/>
      <c r="KP106" s="51"/>
      <c r="KQ106" s="51"/>
      <c r="KR106" s="51"/>
      <c r="KS106" s="51"/>
      <c r="KT106" s="51"/>
      <c r="KU106" s="51"/>
      <c r="KV106" s="51"/>
      <c r="KW106" s="51"/>
      <c r="KX106" s="51"/>
      <c r="KY106" s="51"/>
      <c r="KZ106" s="51"/>
      <c r="LA106" s="51"/>
      <c r="LB106" s="51"/>
      <c r="LC106" s="51"/>
      <c r="LD106" s="51"/>
      <c r="LE106" s="51"/>
      <c r="LF106" s="51"/>
      <c r="LG106" s="51"/>
      <c r="LH106" s="51"/>
      <c r="LI106" s="51"/>
      <c r="LJ106" s="51"/>
      <c r="LK106" s="51"/>
      <c r="LL106" s="51"/>
      <c r="LM106" s="51"/>
      <c r="LN106" s="51"/>
      <c r="LO106" s="51"/>
      <c r="LP106" s="51"/>
      <c r="LQ106" s="51"/>
      <c r="LR106" s="51"/>
      <c r="LS106" s="51"/>
      <c r="LT106" s="51"/>
      <c r="LU106" s="51"/>
      <c r="LV106" s="51"/>
      <c r="LW106" s="51"/>
      <c r="LX106" s="51"/>
      <c r="LY106" s="51"/>
      <c r="LZ106" s="51"/>
      <c r="MA106" s="51"/>
      <c r="MB106" s="51"/>
      <c r="MC106" s="51"/>
      <c r="MD106" s="51"/>
      <c r="ME106" s="51"/>
      <c r="MF106" s="51"/>
      <c r="MG106" s="51"/>
      <c r="MH106" s="51"/>
      <c r="MI106" s="51"/>
      <c r="MJ106" s="51"/>
      <c r="MK106" s="51"/>
      <c r="ML106" s="51"/>
      <c r="MM106" s="51"/>
      <c r="MN106" s="51"/>
      <c r="MO106" s="51"/>
      <c r="MP106" s="51"/>
      <c r="MQ106" s="51"/>
      <c r="MR106" s="51"/>
      <c r="MS106" s="51"/>
      <c r="MT106" s="51"/>
      <c r="MU106" s="51"/>
      <c r="MV106" s="51"/>
      <c r="MW106" s="51"/>
      <c r="MX106" s="51"/>
      <c r="MY106" s="51"/>
      <c r="MZ106" s="51"/>
      <c r="NA106" s="51"/>
      <c r="NB106" s="51"/>
      <c r="NC106" s="51"/>
      <c r="ND106" s="51"/>
      <c r="NE106" s="51"/>
      <c r="NF106" s="51"/>
      <c r="NG106" s="51"/>
      <c r="NH106" s="51"/>
      <c r="NI106" s="51"/>
      <c r="NJ106" s="51"/>
      <c r="NK106" s="51"/>
      <c r="NL106" s="51"/>
      <c r="NM106" s="51"/>
      <c r="NN106" s="51"/>
      <c r="NO106" s="51"/>
      <c r="NP106" s="51"/>
      <c r="NQ106" s="51"/>
      <c r="NR106" s="51"/>
      <c r="NS106" s="51"/>
      <c r="NT106" s="51"/>
      <c r="NU106" s="51"/>
      <c r="NV106" s="51"/>
      <c r="NW106" s="51"/>
      <c r="NX106" s="51"/>
      <c r="NY106" s="51"/>
      <c r="NZ106" s="51"/>
      <c r="OA106" s="51"/>
      <c r="OB106" s="51"/>
      <c r="OC106" s="51"/>
      <c r="OD106" s="51"/>
      <c r="OE106" s="51"/>
      <c r="OF106" s="51"/>
      <c r="OG106" s="51"/>
      <c r="OH106" s="51"/>
      <c r="OI106" s="51"/>
      <c r="OJ106" s="51"/>
      <c r="OK106" s="51"/>
      <c r="OL106" s="51"/>
      <c r="OM106" s="51"/>
      <c r="ON106" s="51"/>
      <c r="OO106" s="51"/>
      <c r="OP106" s="51"/>
      <c r="OQ106" s="51"/>
      <c r="OR106" s="51"/>
      <c r="OS106" s="51"/>
      <c r="OT106" s="51"/>
      <c r="OU106" s="51"/>
      <c r="OV106" s="51"/>
      <c r="OW106" s="51"/>
      <c r="OX106" s="51"/>
      <c r="OY106" s="51"/>
      <c r="OZ106" s="51"/>
      <c r="PA106" s="51"/>
      <c r="PB106" s="51"/>
      <c r="PC106" s="51"/>
      <c r="PD106" s="51"/>
      <c r="PE106" s="51"/>
      <c r="PF106" s="51"/>
      <c r="PG106" s="51"/>
      <c r="PH106" s="51"/>
      <c r="PI106" s="51"/>
      <c r="PJ106" s="51"/>
      <c r="PK106" s="51"/>
      <c r="PL106" s="51"/>
      <c r="PM106" s="51"/>
      <c r="PN106" s="51"/>
      <c r="PO106" s="51"/>
      <c r="PP106" s="51"/>
      <c r="PQ106" s="51"/>
      <c r="PR106" s="51"/>
      <c r="PS106" s="51"/>
      <c r="PT106" s="51"/>
      <c r="PU106" s="51"/>
      <c r="PV106" s="51"/>
      <c r="PW106" s="51"/>
      <c r="PX106" s="51"/>
      <c r="PY106" s="51"/>
      <c r="PZ106" s="51"/>
      <c r="QA106" s="51"/>
      <c r="QB106" s="51"/>
      <c r="QC106" s="51"/>
      <c r="QD106" s="51"/>
      <c r="QE106" s="51"/>
      <c r="QF106" s="51"/>
      <c r="QG106" s="51"/>
      <c r="QH106" s="51"/>
      <c r="QI106" s="51"/>
      <c r="QJ106" s="51"/>
      <c r="QK106" s="51"/>
      <c r="QL106" s="51"/>
      <c r="QM106" s="51"/>
      <c r="QN106" s="51"/>
      <c r="QO106" s="51"/>
      <c r="QP106" s="51"/>
      <c r="QQ106" s="51"/>
      <c r="QR106" s="51"/>
      <c r="QS106" s="51"/>
      <c r="QT106" s="51"/>
      <c r="QU106" s="51"/>
      <c r="QV106" s="51"/>
      <c r="QW106" s="51"/>
      <c r="QX106" s="51"/>
      <c r="QY106" s="51"/>
      <c r="QZ106" s="51"/>
      <c r="RA106" s="51"/>
      <c r="RB106" s="51"/>
      <c r="RC106" s="51"/>
      <c r="RD106" s="51"/>
      <c r="RE106" s="51"/>
      <c r="RF106" s="51"/>
      <c r="RG106" s="51"/>
      <c r="RH106" s="51"/>
      <c r="RI106" s="51"/>
      <c r="RJ106" s="51"/>
      <c r="RK106" s="51"/>
      <c r="RL106" s="51"/>
      <c r="RM106" s="51"/>
      <c r="RN106" s="51"/>
      <c r="RO106" s="51"/>
      <c r="RP106" s="51"/>
      <c r="RQ106" s="51"/>
      <c r="RR106" s="51"/>
      <c r="RS106" s="51"/>
      <c r="RT106" s="51"/>
      <c r="RU106" s="51"/>
      <c r="RV106" s="51"/>
      <c r="RW106" s="51"/>
      <c r="RX106" s="51"/>
      <c r="RY106" s="51"/>
      <c r="RZ106" s="51"/>
      <c r="SA106" s="51"/>
      <c r="SB106" s="51"/>
      <c r="SC106" s="51"/>
      <c r="SD106" s="51"/>
      <c r="SE106" s="51"/>
      <c r="SF106" s="51"/>
      <c r="SG106" s="51"/>
      <c r="SH106" s="51"/>
      <c r="SI106" s="51"/>
      <c r="SJ106" s="51"/>
      <c r="SK106" s="51"/>
      <c r="SL106" s="51"/>
      <c r="SM106" s="51"/>
      <c r="SN106" s="51"/>
      <c r="SO106" s="51"/>
      <c r="SP106" s="51"/>
      <c r="SQ106" s="51"/>
      <c r="SR106" s="51"/>
      <c r="SS106" s="51"/>
      <c r="ST106" s="51"/>
      <c r="SU106" s="51"/>
      <c r="SV106" s="51"/>
      <c r="SW106" s="51"/>
      <c r="SX106" s="51"/>
      <c r="SY106" s="51"/>
      <c r="SZ106" s="51"/>
      <c r="TA106" s="51"/>
      <c r="TB106" s="51"/>
      <c r="TC106" s="51"/>
      <c r="TD106" s="51"/>
      <c r="TE106" s="51"/>
      <c r="TF106" s="51"/>
      <c r="TG106" s="51"/>
      <c r="TH106" s="51"/>
      <c r="TI106" s="51"/>
      <c r="TJ106" s="51"/>
      <c r="TK106" s="51"/>
      <c r="TL106" s="51"/>
      <c r="TM106" s="51"/>
      <c r="TN106" s="51"/>
      <c r="TO106" s="51"/>
      <c r="TP106" s="51"/>
      <c r="TQ106" s="51"/>
      <c r="TR106" s="51"/>
      <c r="TS106" s="51"/>
      <c r="TT106" s="51"/>
      <c r="TU106" s="51"/>
      <c r="TV106" s="51"/>
      <c r="TW106" s="51"/>
      <c r="TX106" s="51"/>
      <c r="TY106" s="51"/>
      <c r="TZ106" s="51"/>
      <c r="UA106" s="51"/>
      <c r="UB106" s="51"/>
      <c r="UC106" s="51"/>
      <c r="UD106" s="51"/>
      <c r="UE106" s="51"/>
      <c r="UF106" s="51"/>
      <c r="UG106" s="51"/>
      <c r="UH106" s="51"/>
      <c r="UI106" s="51"/>
      <c r="UJ106" s="51"/>
      <c r="UK106" s="51"/>
      <c r="UL106" s="51"/>
      <c r="UM106" s="51"/>
      <c r="UN106" s="51"/>
      <c r="UO106" s="51"/>
      <c r="UP106" s="51"/>
      <c r="UQ106" s="51"/>
      <c r="UR106" s="51"/>
      <c r="US106" s="51"/>
      <c r="UT106" s="51"/>
      <c r="UU106" s="51"/>
      <c r="UV106" s="51"/>
      <c r="UW106" s="51"/>
      <c r="UX106" s="51"/>
      <c r="UY106" s="51"/>
      <c r="UZ106" s="51"/>
      <c r="VA106" s="51"/>
      <c r="VB106" s="51"/>
      <c r="VC106" s="51"/>
      <c r="VD106" s="51"/>
      <c r="VE106" s="51"/>
      <c r="VF106" s="51"/>
      <c r="VG106" s="51"/>
      <c r="VH106" s="51"/>
      <c r="VI106" s="51"/>
      <c r="VJ106" s="51"/>
      <c r="VK106" s="51"/>
      <c r="VL106" s="51"/>
      <c r="VM106" s="51"/>
      <c r="VN106" s="51"/>
      <c r="VO106" s="51"/>
      <c r="VP106" s="51"/>
      <c r="VQ106" s="51"/>
      <c r="VR106" s="51"/>
      <c r="VS106" s="51"/>
      <c r="VT106" s="51"/>
      <c r="VU106" s="51"/>
      <c r="VV106" s="51"/>
      <c r="VW106" s="51"/>
      <c r="VX106" s="51"/>
      <c r="VY106" s="51"/>
      <c r="VZ106" s="51"/>
      <c r="WA106" s="51"/>
      <c r="WB106" s="51"/>
      <c r="WC106" s="51"/>
      <c r="WD106" s="51"/>
      <c r="WE106" s="51"/>
      <c r="WF106" s="51"/>
      <c r="WG106" s="51"/>
      <c r="WH106" s="51"/>
      <c r="WI106" s="51"/>
      <c r="WJ106" s="51"/>
      <c r="WK106" s="51"/>
      <c r="WL106" s="51"/>
      <c r="WM106" s="51"/>
      <c r="WN106" s="51"/>
      <c r="WO106" s="51"/>
      <c r="WP106" s="51"/>
      <c r="WQ106" s="51"/>
      <c r="WR106" s="51"/>
      <c r="WS106" s="51"/>
      <c r="WT106" s="51"/>
      <c r="WU106" s="51"/>
      <c r="WV106" s="51"/>
      <c r="WW106" s="51"/>
      <c r="WX106" s="51"/>
      <c r="WY106" s="51"/>
      <c r="WZ106" s="51"/>
      <c r="XA106" s="51"/>
      <c r="XB106" s="51"/>
      <c r="XC106" s="51"/>
      <c r="XD106" s="51"/>
      <c r="XE106" s="51"/>
      <c r="XF106" s="51"/>
      <c r="XG106" s="51"/>
      <c r="XH106" s="51"/>
      <c r="XI106" s="51"/>
      <c r="XJ106" s="51"/>
      <c r="XK106" s="51"/>
      <c r="XL106" s="51"/>
      <c r="XM106" s="51"/>
      <c r="XN106" s="51"/>
      <c r="XO106" s="51"/>
      <c r="XP106" s="51"/>
      <c r="XQ106" s="51"/>
      <c r="XR106" s="51"/>
      <c r="XS106" s="51"/>
      <c r="XT106" s="51"/>
      <c r="XU106" s="51"/>
      <c r="XV106" s="51"/>
      <c r="XW106" s="51"/>
      <c r="XX106" s="51"/>
      <c r="XY106" s="51"/>
      <c r="XZ106" s="51"/>
      <c r="YA106" s="51"/>
      <c r="YB106" s="51"/>
      <c r="YC106" s="51"/>
      <c r="YD106" s="51"/>
      <c r="YE106" s="51"/>
      <c r="YF106" s="51"/>
      <c r="YG106" s="51"/>
      <c r="YH106" s="51"/>
      <c r="YI106" s="51"/>
      <c r="YJ106" s="51"/>
      <c r="YK106" s="51"/>
      <c r="YL106" s="51"/>
      <c r="YM106" s="51"/>
      <c r="YN106" s="51"/>
      <c r="YO106" s="51"/>
      <c r="YP106" s="51"/>
      <c r="YQ106" s="51"/>
      <c r="YR106" s="51"/>
      <c r="YS106" s="51"/>
      <c r="YT106" s="51"/>
      <c r="YU106" s="51"/>
      <c r="YV106" s="51"/>
      <c r="YW106" s="51"/>
      <c r="YX106" s="51"/>
      <c r="YY106" s="51"/>
      <c r="YZ106" s="51"/>
      <c r="ZA106" s="51"/>
      <c r="ZB106" s="51"/>
      <c r="ZC106" s="51"/>
      <c r="ZD106" s="51"/>
      <c r="ZE106" s="51"/>
      <c r="ZF106" s="51"/>
      <c r="ZG106" s="51"/>
      <c r="ZH106" s="51"/>
      <c r="ZI106" s="51"/>
      <c r="ZJ106" s="51"/>
      <c r="ZK106" s="51"/>
      <c r="ZL106" s="51"/>
      <c r="ZM106" s="51"/>
      <c r="ZN106" s="51"/>
      <c r="ZO106" s="51"/>
      <c r="ZP106" s="51"/>
      <c r="ZQ106" s="51"/>
      <c r="ZR106" s="51"/>
      <c r="ZS106" s="51"/>
      <c r="ZT106" s="51"/>
      <c r="ZU106" s="51"/>
      <c r="ZV106" s="51"/>
      <c r="ZW106" s="51"/>
      <c r="ZX106" s="51"/>
      <c r="ZY106" s="51"/>
      <c r="ZZ106" s="51"/>
      <c r="AAA106" s="51"/>
      <c r="AAB106" s="51"/>
      <c r="AAC106" s="51"/>
      <c r="AAD106" s="51"/>
      <c r="AAE106" s="51"/>
      <c r="AAF106" s="51"/>
      <c r="AAG106" s="51"/>
      <c r="AAH106" s="51"/>
      <c r="AAI106" s="51"/>
      <c r="AAJ106" s="51"/>
      <c r="AAK106" s="51"/>
      <c r="AAL106" s="51"/>
      <c r="AAM106" s="51"/>
      <c r="AAN106" s="51"/>
      <c r="AAO106" s="51"/>
      <c r="AAP106" s="51"/>
      <c r="AAQ106" s="51"/>
      <c r="AAR106" s="51"/>
      <c r="AAS106" s="51"/>
      <c r="AAT106" s="51"/>
      <c r="AAU106" s="51"/>
      <c r="AAV106" s="51"/>
      <c r="AAW106" s="51"/>
      <c r="AAX106" s="51"/>
      <c r="AAY106" s="51"/>
      <c r="AAZ106" s="51"/>
      <c r="ABA106" s="51"/>
      <c r="ABB106" s="51"/>
      <c r="ABC106" s="51"/>
      <c r="ABD106" s="51"/>
      <c r="ABE106" s="51"/>
      <c r="ABF106" s="51"/>
      <c r="ABG106" s="51"/>
      <c r="ABH106" s="51"/>
      <c r="ABI106" s="51"/>
      <c r="ABJ106" s="51"/>
      <c r="ABK106" s="51"/>
      <c r="ABL106" s="51"/>
      <c r="ABM106" s="51"/>
      <c r="ABN106" s="51"/>
      <c r="ABO106" s="51"/>
      <c r="ABP106" s="51"/>
      <c r="ABQ106" s="51"/>
      <c r="ABR106" s="51"/>
      <c r="ABS106" s="51"/>
      <c r="ABT106" s="51"/>
      <c r="ABU106" s="51"/>
      <c r="ABV106" s="51"/>
      <c r="ABW106" s="51"/>
      <c r="ABX106" s="51"/>
      <c r="ABY106" s="51"/>
      <c r="ABZ106" s="51"/>
      <c r="ACA106" s="51"/>
      <c r="ACB106" s="51"/>
      <c r="ACC106" s="51"/>
      <c r="ACD106" s="51"/>
      <c r="ACE106" s="51"/>
      <c r="ACF106" s="51"/>
      <c r="ACG106" s="51"/>
      <c r="ACH106" s="51"/>
      <c r="ACI106" s="51"/>
      <c r="ACJ106" s="51"/>
      <c r="ACK106" s="51"/>
      <c r="ACL106" s="51"/>
      <c r="ACM106" s="51"/>
      <c r="ACN106" s="51"/>
      <c r="ACO106" s="51"/>
      <c r="ACP106" s="51"/>
      <c r="ACQ106" s="51"/>
      <c r="ACR106" s="51"/>
      <c r="ACS106" s="51"/>
      <c r="ACT106" s="51"/>
      <c r="ACU106" s="51"/>
      <c r="ACV106" s="51"/>
      <c r="ACW106" s="51"/>
      <c r="ACX106" s="51"/>
      <c r="ACY106" s="51"/>
      <c r="ACZ106" s="51"/>
      <c r="ADA106" s="51"/>
      <c r="ADB106" s="51"/>
      <c r="ADC106" s="51"/>
      <c r="ADD106" s="51"/>
      <c r="ADE106" s="51"/>
      <c r="ADF106" s="51"/>
      <c r="ADG106" s="51"/>
      <c r="ADH106" s="51"/>
      <c r="ADI106" s="51"/>
      <c r="ADJ106" s="51"/>
      <c r="ADK106" s="51"/>
      <c r="ADL106" s="51"/>
      <c r="ADM106" s="51"/>
      <c r="ADN106" s="51"/>
      <c r="ADO106" s="51"/>
      <c r="ADP106" s="51"/>
      <c r="ADQ106" s="51"/>
      <c r="ADR106" s="51"/>
      <c r="ADS106" s="51"/>
      <c r="ADT106" s="51"/>
      <c r="ADU106" s="51"/>
      <c r="ADV106" s="51"/>
      <c r="ADW106" s="51"/>
      <c r="ADX106" s="51"/>
      <c r="ADY106" s="51"/>
      <c r="ADZ106" s="51"/>
      <c r="AEA106" s="51"/>
      <c r="AEB106" s="51"/>
      <c r="AEC106" s="51"/>
      <c r="AED106" s="51"/>
      <c r="AEE106" s="51"/>
      <c r="AEF106" s="51"/>
      <c r="AEG106" s="51"/>
      <c r="AEH106" s="51"/>
      <c r="AEI106" s="51"/>
      <c r="AEJ106" s="51"/>
      <c r="AEK106" s="51"/>
      <c r="AEL106" s="51"/>
      <c r="AEM106" s="51"/>
      <c r="AEN106" s="51"/>
      <c r="AEO106" s="51"/>
      <c r="AEP106" s="51"/>
      <c r="AEQ106" s="51"/>
      <c r="AER106" s="51"/>
      <c r="AES106" s="51"/>
      <c r="AET106" s="51"/>
      <c r="AEU106" s="51"/>
      <c r="AEV106" s="51"/>
      <c r="AEW106" s="51"/>
      <c r="AEX106" s="51"/>
      <c r="AEY106" s="51"/>
      <c r="AEZ106" s="51"/>
      <c r="AFA106" s="51"/>
      <c r="AFB106" s="51"/>
      <c r="AFC106" s="51"/>
      <c r="AFD106" s="51"/>
      <c r="AFE106" s="51"/>
      <c r="AFF106" s="51"/>
      <c r="AFG106" s="51"/>
      <c r="AFH106" s="51"/>
      <c r="AFI106" s="51"/>
      <c r="AFJ106" s="51"/>
      <c r="AFK106" s="51"/>
      <c r="AFL106" s="51"/>
      <c r="AFM106" s="51"/>
      <c r="AFN106" s="51"/>
      <c r="AFO106" s="51"/>
      <c r="AFP106" s="51"/>
      <c r="AFQ106" s="51"/>
      <c r="AFR106" s="51"/>
      <c r="AFS106" s="51"/>
      <c r="AFT106" s="51"/>
      <c r="AFU106" s="51"/>
      <c r="AFV106" s="51"/>
      <c r="AFW106" s="51"/>
      <c r="AFX106" s="51"/>
      <c r="AFY106" s="51"/>
      <c r="AFZ106" s="51"/>
      <c r="AGA106" s="51"/>
      <c r="AGB106" s="51"/>
      <c r="AGC106" s="51"/>
      <c r="AGD106" s="51"/>
      <c r="AGE106" s="51"/>
      <c r="AGF106" s="51"/>
      <c r="AGG106" s="51"/>
      <c r="AGH106" s="51"/>
      <c r="AGI106" s="51"/>
      <c r="AGJ106" s="51"/>
      <c r="AGK106" s="51"/>
      <c r="AGL106" s="51"/>
      <c r="AGM106" s="51"/>
      <c r="AGN106" s="51"/>
      <c r="AGO106" s="51"/>
      <c r="AGP106" s="51"/>
      <c r="AGQ106" s="51"/>
      <c r="AGR106" s="51"/>
      <c r="AGS106" s="51"/>
      <c r="AGT106" s="51"/>
      <c r="AGU106" s="51"/>
      <c r="AGV106" s="51"/>
      <c r="AGW106" s="51"/>
      <c r="AGX106" s="51"/>
      <c r="AGY106" s="51"/>
      <c r="AGZ106" s="51"/>
      <c r="AHA106" s="51"/>
      <c r="AHB106" s="51"/>
      <c r="AHC106" s="51"/>
      <c r="AHD106" s="51"/>
      <c r="AHE106" s="51"/>
      <c r="AHF106" s="51"/>
      <c r="AHG106" s="51"/>
      <c r="AHH106" s="51"/>
      <c r="AHI106" s="51"/>
      <c r="AHJ106" s="51"/>
      <c r="AHK106" s="51"/>
      <c r="AHL106" s="51"/>
      <c r="AHM106" s="51"/>
      <c r="AHN106" s="51"/>
      <c r="AHO106" s="51"/>
      <c r="AHP106" s="51"/>
      <c r="AHQ106" s="51"/>
      <c r="AHR106" s="51"/>
      <c r="AHS106" s="51"/>
      <c r="AHT106" s="51"/>
      <c r="AHU106" s="51"/>
      <c r="AHV106" s="51"/>
      <c r="AHW106" s="51"/>
      <c r="AHX106" s="51"/>
      <c r="AHY106" s="51"/>
      <c r="AHZ106" s="51"/>
      <c r="AIA106" s="51"/>
      <c r="AIB106" s="51"/>
      <c r="AIC106" s="51"/>
      <c r="AID106" s="51"/>
      <c r="AIE106" s="51"/>
      <c r="AIF106" s="51"/>
      <c r="AIG106" s="51"/>
      <c r="AIH106" s="51"/>
      <c r="AII106" s="51"/>
      <c r="AIJ106" s="51"/>
      <c r="AIK106" s="51"/>
      <c r="AIL106" s="51"/>
      <c r="AIM106" s="51"/>
      <c r="AIN106" s="51"/>
      <c r="AIO106" s="51"/>
      <c r="AIP106" s="51"/>
      <c r="AIQ106" s="51"/>
      <c r="AIR106" s="51"/>
      <c r="AIS106" s="51"/>
      <c r="AIT106" s="51"/>
      <c r="AIU106" s="51"/>
      <c r="AIV106" s="51"/>
      <c r="AIW106" s="51"/>
      <c r="AIX106" s="51"/>
      <c r="AIY106" s="51"/>
      <c r="AIZ106" s="51"/>
      <c r="AJA106" s="51"/>
      <c r="AJB106" s="51"/>
      <c r="AJC106" s="51"/>
      <c r="AJD106" s="51"/>
      <c r="AJE106" s="51"/>
      <c r="AJF106" s="51"/>
      <c r="AJG106" s="51"/>
      <c r="AJH106" s="51"/>
      <c r="AJI106" s="51"/>
      <c r="AJJ106" s="51"/>
      <c r="AJK106" s="51"/>
      <c r="AJL106" s="51"/>
      <c r="AJM106" s="51"/>
      <c r="AJN106" s="51"/>
      <c r="AJO106" s="51"/>
      <c r="AJP106" s="51"/>
      <c r="AJQ106" s="51"/>
      <c r="AJR106" s="51"/>
      <c r="AJS106" s="51"/>
      <c r="AJT106" s="51"/>
      <c r="AJU106" s="51"/>
      <c r="AJV106" s="51"/>
      <c r="AJW106" s="51"/>
      <c r="AJX106" s="51"/>
      <c r="AJY106" s="51"/>
      <c r="AJZ106" s="51"/>
      <c r="AKA106" s="51"/>
      <c r="AKB106" s="51"/>
      <c r="AKC106" s="51"/>
      <c r="AKD106" s="51"/>
      <c r="AKE106" s="51"/>
      <c r="AKF106" s="51"/>
      <c r="AKG106" s="51"/>
      <c r="AKH106" s="51"/>
      <c r="AKI106" s="51"/>
      <c r="AKJ106" s="51"/>
      <c r="AKK106" s="51"/>
      <c r="AKL106" s="51"/>
      <c r="AKM106" s="51"/>
      <c r="AKN106" s="51"/>
      <c r="AKO106" s="51"/>
      <c r="AKP106" s="51"/>
      <c r="AKQ106" s="51"/>
      <c r="AKR106" s="51"/>
      <c r="AKS106" s="51"/>
      <c r="AKT106" s="51"/>
      <c r="AKU106" s="51"/>
      <c r="AKV106" s="51"/>
      <c r="AKW106" s="51"/>
      <c r="AKX106" s="51"/>
      <c r="AKY106" s="51"/>
      <c r="AKZ106" s="51"/>
      <c r="ALA106" s="51"/>
      <c r="ALB106" s="51"/>
      <c r="ALC106" s="51"/>
      <c r="ALD106" s="51"/>
      <c r="ALE106" s="51"/>
      <c r="ALF106" s="51"/>
      <c r="ALG106" s="51"/>
      <c r="ALH106" s="51"/>
      <c r="ALI106" s="51"/>
      <c r="ALJ106" s="51"/>
      <c r="ALK106" s="51"/>
      <c r="ALL106" s="51"/>
      <c r="ALM106" s="51"/>
      <c r="ALN106" s="51"/>
      <c r="ALO106" s="51"/>
      <c r="ALP106" s="51"/>
      <c r="ALQ106" s="51"/>
      <c r="ALR106" s="51"/>
      <c r="ALS106" s="51"/>
      <c r="ALT106" s="51"/>
      <c r="ALU106" s="51"/>
      <c r="ALV106" s="51"/>
      <c r="ALW106" s="51"/>
      <c r="ALX106" s="51"/>
      <c r="ALY106" s="51"/>
      <c r="ALZ106" s="51"/>
      <c r="AMA106" s="51"/>
      <c r="AMB106" s="51"/>
      <c r="AMC106" s="51"/>
      <c r="AMD106" s="51"/>
      <c r="AME106" s="51"/>
      <c r="AMF106" s="51"/>
      <c r="AMG106" s="51"/>
      <c r="AMH106" s="51"/>
      <c r="AMI106" s="51"/>
      <c r="AMJ106" s="51"/>
      <c r="AMK106" s="51"/>
    </row>
    <row r="107" spans="1:1025" x14ac:dyDescent="0.3">
      <c r="A107" s="63"/>
      <c r="B107" s="52"/>
      <c r="C107" s="52"/>
      <c r="D107" s="52"/>
      <c r="E107" s="52"/>
      <c r="F107" s="52"/>
      <c r="G107" s="52" t="s">
        <v>91</v>
      </c>
      <c r="H107" s="64">
        <f>SUM(H75:H106)</f>
        <v>13926717.575757578</v>
      </c>
      <c r="I107" s="65"/>
      <c r="J107" s="54"/>
      <c r="K107" s="54"/>
      <c r="L107" s="52"/>
      <c r="M107" s="52"/>
      <c r="N107" s="52"/>
      <c r="O107" s="52"/>
      <c r="P107" s="52"/>
      <c r="Q107" s="52"/>
    </row>
    <row r="108" spans="1:1025" x14ac:dyDescent="0.3">
      <c r="A108" s="51"/>
      <c r="B108" s="52"/>
      <c r="C108" s="52"/>
      <c r="D108" s="52"/>
      <c r="E108" s="52"/>
      <c r="F108" s="52"/>
      <c r="G108" s="52"/>
      <c r="H108" s="64"/>
      <c r="I108" s="65"/>
      <c r="J108" s="54"/>
      <c r="K108" s="54"/>
      <c r="L108" s="52"/>
      <c r="M108" s="52"/>
      <c r="N108" s="52"/>
      <c r="O108" s="52"/>
      <c r="P108" s="52"/>
      <c r="Q108" s="52"/>
    </row>
    <row r="109" spans="1:1025" x14ac:dyDescent="0.3">
      <c r="A109" s="51"/>
      <c r="B109" s="52"/>
      <c r="C109" s="52"/>
      <c r="D109" s="52"/>
      <c r="E109" s="52"/>
      <c r="F109" s="52"/>
      <c r="G109" s="52"/>
      <c r="H109" s="64"/>
      <c r="I109" s="65"/>
      <c r="J109" s="54"/>
      <c r="K109" s="54"/>
      <c r="L109" s="52"/>
      <c r="M109" s="52"/>
      <c r="N109" s="52"/>
      <c r="O109" s="52"/>
      <c r="P109" s="52"/>
      <c r="Q109" s="52"/>
    </row>
    <row r="110" spans="1:1025" x14ac:dyDescent="0.3">
      <c r="A110" s="51"/>
    </row>
    <row r="111" spans="1:1025" ht="15.75" customHeight="1" x14ac:dyDescent="0.3">
      <c r="A111" s="58">
        <v>5</v>
      </c>
      <c r="B111" s="158" t="s">
        <v>130</v>
      </c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</row>
    <row r="112" spans="1:1025" ht="15" customHeight="1" x14ac:dyDescent="0.3">
      <c r="A112" s="38"/>
      <c r="B112" s="159" t="s">
        <v>93</v>
      </c>
      <c r="C112" s="160" t="s">
        <v>9</v>
      </c>
      <c r="D112" s="160" t="s">
        <v>69</v>
      </c>
      <c r="E112" s="172" t="s">
        <v>70</v>
      </c>
      <c r="F112" s="160" t="s">
        <v>72</v>
      </c>
      <c r="G112" s="161" t="s">
        <v>94</v>
      </c>
      <c r="H112" s="161"/>
      <c r="I112" s="161"/>
      <c r="J112" s="162" t="s">
        <v>131</v>
      </c>
      <c r="K112" s="160" t="s">
        <v>95</v>
      </c>
      <c r="L112" s="160" t="s">
        <v>96</v>
      </c>
      <c r="M112" s="163" t="s">
        <v>97</v>
      </c>
      <c r="N112" s="163"/>
      <c r="O112" s="164" t="s">
        <v>98</v>
      </c>
      <c r="P112" s="160" t="s">
        <v>78</v>
      </c>
      <c r="Q112" s="160" t="s">
        <v>16</v>
      </c>
    </row>
    <row r="113" spans="1:1025" ht="46.8" x14ac:dyDescent="0.3">
      <c r="A113" s="40"/>
      <c r="B113" s="159"/>
      <c r="C113" s="160"/>
      <c r="D113" s="160"/>
      <c r="E113" s="172"/>
      <c r="F113" s="160"/>
      <c r="G113" s="39" t="s">
        <v>79</v>
      </c>
      <c r="H113" s="41" t="s">
        <v>80</v>
      </c>
      <c r="I113" s="42" t="s">
        <v>81</v>
      </c>
      <c r="J113" s="162"/>
      <c r="K113" s="160"/>
      <c r="L113" s="160"/>
      <c r="M113" s="39" t="s">
        <v>132</v>
      </c>
      <c r="N113" s="39" t="s">
        <v>133</v>
      </c>
      <c r="O113" s="164"/>
      <c r="P113" s="160"/>
      <c r="Q113" s="160"/>
    </row>
    <row r="114" spans="1:1025" x14ac:dyDescent="0.3">
      <c r="A114" s="66">
        <v>5.0999999999999996</v>
      </c>
      <c r="B114" s="44" t="s">
        <v>226</v>
      </c>
      <c r="C114" s="44" t="s">
        <v>135</v>
      </c>
      <c r="D114" s="44"/>
      <c r="E114" s="44" t="s">
        <v>134</v>
      </c>
      <c r="F114" s="44"/>
      <c r="G114" s="142">
        <f>5500000/3.3</f>
        <v>1666666.6666666667</v>
      </c>
      <c r="H114" s="46">
        <v>100</v>
      </c>
      <c r="I114" s="57"/>
      <c r="J114" s="57"/>
      <c r="K114" s="48">
        <v>3</v>
      </c>
      <c r="L114" s="44" t="s">
        <v>14</v>
      </c>
      <c r="M114" s="116">
        <v>43466</v>
      </c>
      <c r="N114" s="116">
        <v>43525</v>
      </c>
      <c r="O114" s="72"/>
      <c r="P114" s="44"/>
      <c r="Q114" s="73"/>
    </row>
    <row r="115" spans="1:1025" x14ac:dyDescent="0.3">
      <c r="A115" s="66">
        <v>5.2</v>
      </c>
      <c r="B115" s="44" t="s">
        <v>226</v>
      </c>
      <c r="C115" s="141" t="s">
        <v>235</v>
      </c>
      <c r="D115" s="44"/>
      <c r="E115" s="44" t="s">
        <v>134</v>
      </c>
      <c r="F115" s="44"/>
      <c r="G115" s="142">
        <f>665000/3.3</f>
        <v>201515.15151515152</v>
      </c>
      <c r="H115" s="46">
        <v>100</v>
      </c>
      <c r="I115" s="57"/>
      <c r="J115" s="57"/>
      <c r="K115" s="48">
        <v>2</v>
      </c>
      <c r="L115" s="44" t="s">
        <v>14</v>
      </c>
      <c r="M115" s="116">
        <v>43647</v>
      </c>
      <c r="N115" s="116">
        <v>43831</v>
      </c>
      <c r="O115" s="72"/>
      <c r="P115" s="44"/>
      <c r="Q115" s="73"/>
    </row>
    <row r="116" spans="1:1025" s="13" customFormat="1" x14ac:dyDescent="0.3">
      <c r="A116" s="40">
        <v>5.3</v>
      </c>
      <c r="B116" s="44" t="s">
        <v>226</v>
      </c>
      <c r="C116" s="118" t="s">
        <v>209</v>
      </c>
      <c r="D116" s="118"/>
      <c r="E116" s="118" t="s">
        <v>134</v>
      </c>
      <c r="F116" s="118"/>
      <c r="G116" s="142">
        <f>50000/3.3</f>
        <v>15151.515151515152</v>
      </c>
      <c r="H116" s="119"/>
      <c r="I116" s="120"/>
      <c r="J116" s="120"/>
      <c r="K116" s="122">
        <v>3</v>
      </c>
      <c r="L116" s="44" t="s">
        <v>14</v>
      </c>
      <c r="M116" s="128">
        <v>44013</v>
      </c>
      <c r="N116" s="128">
        <v>44197</v>
      </c>
      <c r="O116" s="124"/>
      <c r="P116" s="118"/>
      <c r="Q116" s="125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  <c r="IW116" s="51"/>
      <c r="IX116" s="51"/>
      <c r="IY116" s="51"/>
      <c r="IZ116" s="51"/>
      <c r="JA116" s="51"/>
      <c r="JB116" s="51"/>
      <c r="JC116" s="51"/>
      <c r="JD116" s="51"/>
      <c r="JE116" s="51"/>
      <c r="JF116" s="51"/>
      <c r="JG116" s="51"/>
      <c r="JH116" s="51"/>
      <c r="JI116" s="51"/>
      <c r="JJ116" s="51"/>
      <c r="JK116" s="51"/>
      <c r="JL116" s="51"/>
      <c r="JM116" s="51"/>
      <c r="JN116" s="51"/>
      <c r="JO116" s="51"/>
      <c r="JP116" s="51"/>
      <c r="JQ116" s="51"/>
      <c r="JR116" s="51"/>
      <c r="JS116" s="51"/>
      <c r="JT116" s="51"/>
      <c r="JU116" s="51"/>
      <c r="JV116" s="51"/>
      <c r="JW116" s="51"/>
      <c r="JX116" s="51"/>
      <c r="JY116" s="51"/>
      <c r="JZ116" s="51"/>
      <c r="KA116" s="51"/>
      <c r="KB116" s="51"/>
      <c r="KC116" s="51"/>
      <c r="KD116" s="51"/>
      <c r="KE116" s="51"/>
      <c r="KF116" s="51"/>
      <c r="KG116" s="51"/>
      <c r="KH116" s="51"/>
      <c r="KI116" s="51"/>
      <c r="KJ116" s="51"/>
      <c r="KK116" s="51"/>
      <c r="KL116" s="51"/>
      <c r="KM116" s="51"/>
      <c r="KN116" s="51"/>
      <c r="KO116" s="51"/>
      <c r="KP116" s="51"/>
      <c r="KQ116" s="51"/>
      <c r="KR116" s="51"/>
      <c r="KS116" s="51"/>
      <c r="KT116" s="51"/>
      <c r="KU116" s="51"/>
      <c r="KV116" s="51"/>
      <c r="KW116" s="51"/>
      <c r="KX116" s="51"/>
      <c r="KY116" s="51"/>
      <c r="KZ116" s="51"/>
      <c r="LA116" s="51"/>
      <c r="LB116" s="51"/>
      <c r="LC116" s="51"/>
      <c r="LD116" s="51"/>
      <c r="LE116" s="51"/>
      <c r="LF116" s="51"/>
      <c r="LG116" s="51"/>
      <c r="LH116" s="51"/>
      <c r="LI116" s="51"/>
      <c r="LJ116" s="51"/>
      <c r="LK116" s="51"/>
      <c r="LL116" s="51"/>
      <c r="LM116" s="51"/>
      <c r="LN116" s="51"/>
      <c r="LO116" s="51"/>
      <c r="LP116" s="51"/>
      <c r="LQ116" s="51"/>
      <c r="LR116" s="51"/>
      <c r="LS116" s="51"/>
      <c r="LT116" s="51"/>
      <c r="LU116" s="51"/>
      <c r="LV116" s="51"/>
      <c r="LW116" s="51"/>
      <c r="LX116" s="51"/>
      <c r="LY116" s="51"/>
      <c r="LZ116" s="51"/>
      <c r="MA116" s="51"/>
      <c r="MB116" s="51"/>
      <c r="MC116" s="51"/>
      <c r="MD116" s="51"/>
      <c r="ME116" s="51"/>
      <c r="MF116" s="51"/>
      <c r="MG116" s="51"/>
      <c r="MH116" s="51"/>
      <c r="MI116" s="51"/>
      <c r="MJ116" s="51"/>
      <c r="MK116" s="51"/>
      <c r="ML116" s="51"/>
      <c r="MM116" s="51"/>
      <c r="MN116" s="51"/>
      <c r="MO116" s="51"/>
      <c r="MP116" s="51"/>
      <c r="MQ116" s="51"/>
      <c r="MR116" s="51"/>
      <c r="MS116" s="51"/>
      <c r="MT116" s="51"/>
      <c r="MU116" s="51"/>
      <c r="MV116" s="51"/>
      <c r="MW116" s="51"/>
      <c r="MX116" s="51"/>
      <c r="MY116" s="51"/>
      <c r="MZ116" s="51"/>
      <c r="NA116" s="51"/>
      <c r="NB116" s="51"/>
      <c r="NC116" s="51"/>
      <c r="ND116" s="51"/>
      <c r="NE116" s="51"/>
      <c r="NF116" s="51"/>
      <c r="NG116" s="51"/>
      <c r="NH116" s="51"/>
      <c r="NI116" s="51"/>
      <c r="NJ116" s="51"/>
      <c r="NK116" s="51"/>
      <c r="NL116" s="51"/>
      <c r="NM116" s="51"/>
      <c r="NN116" s="51"/>
      <c r="NO116" s="51"/>
      <c r="NP116" s="51"/>
      <c r="NQ116" s="51"/>
      <c r="NR116" s="51"/>
      <c r="NS116" s="51"/>
      <c r="NT116" s="51"/>
      <c r="NU116" s="51"/>
      <c r="NV116" s="51"/>
      <c r="NW116" s="51"/>
      <c r="NX116" s="51"/>
      <c r="NY116" s="51"/>
      <c r="NZ116" s="51"/>
      <c r="OA116" s="51"/>
      <c r="OB116" s="51"/>
      <c r="OC116" s="51"/>
      <c r="OD116" s="51"/>
      <c r="OE116" s="51"/>
      <c r="OF116" s="51"/>
      <c r="OG116" s="51"/>
      <c r="OH116" s="51"/>
      <c r="OI116" s="51"/>
      <c r="OJ116" s="51"/>
      <c r="OK116" s="51"/>
      <c r="OL116" s="51"/>
      <c r="OM116" s="51"/>
      <c r="ON116" s="51"/>
      <c r="OO116" s="51"/>
      <c r="OP116" s="51"/>
      <c r="OQ116" s="51"/>
      <c r="OR116" s="51"/>
      <c r="OS116" s="51"/>
      <c r="OT116" s="51"/>
      <c r="OU116" s="51"/>
      <c r="OV116" s="51"/>
      <c r="OW116" s="51"/>
      <c r="OX116" s="51"/>
      <c r="OY116" s="51"/>
      <c r="OZ116" s="51"/>
      <c r="PA116" s="51"/>
      <c r="PB116" s="51"/>
      <c r="PC116" s="51"/>
      <c r="PD116" s="51"/>
      <c r="PE116" s="51"/>
      <c r="PF116" s="51"/>
      <c r="PG116" s="51"/>
      <c r="PH116" s="51"/>
      <c r="PI116" s="51"/>
      <c r="PJ116" s="51"/>
      <c r="PK116" s="51"/>
      <c r="PL116" s="51"/>
      <c r="PM116" s="51"/>
      <c r="PN116" s="51"/>
      <c r="PO116" s="51"/>
      <c r="PP116" s="51"/>
      <c r="PQ116" s="51"/>
      <c r="PR116" s="51"/>
      <c r="PS116" s="51"/>
      <c r="PT116" s="51"/>
      <c r="PU116" s="51"/>
      <c r="PV116" s="51"/>
      <c r="PW116" s="51"/>
      <c r="PX116" s="51"/>
      <c r="PY116" s="51"/>
      <c r="PZ116" s="51"/>
      <c r="QA116" s="51"/>
      <c r="QB116" s="51"/>
      <c r="QC116" s="51"/>
      <c r="QD116" s="51"/>
      <c r="QE116" s="51"/>
      <c r="QF116" s="51"/>
      <c r="QG116" s="51"/>
      <c r="QH116" s="51"/>
      <c r="QI116" s="51"/>
      <c r="QJ116" s="51"/>
      <c r="QK116" s="51"/>
      <c r="QL116" s="51"/>
      <c r="QM116" s="51"/>
      <c r="QN116" s="51"/>
      <c r="QO116" s="51"/>
      <c r="QP116" s="51"/>
      <c r="QQ116" s="51"/>
      <c r="QR116" s="51"/>
      <c r="QS116" s="51"/>
      <c r="QT116" s="51"/>
      <c r="QU116" s="51"/>
      <c r="QV116" s="51"/>
      <c r="QW116" s="51"/>
      <c r="QX116" s="51"/>
      <c r="QY116" s="51"/>
      <c r="QZ116" s="51"/>
      <c r="RA116" s="51"/>
      <c r="RB116" s="51"/>
      <c r="RC116" s="51"/>
      <c r="RD116" s="51"/>
      <c r="RE116" s="51"/>
      <c r="RF116" s="51"/>
      <c r="RG116" s="51"/>
      <c r="RH116" s="51"/>
      <c r="RI116" s="51"/>
      <c r="RJ116" s="51"/>
      <c r="RK116" s="51"/>
      <c r="RL116" s="51"/>
      <c r="RM116" s="51"/>
      <c r="RN116" s="51"/>
      <c r="RO116" s="51"/>
      <c r="RP116" s="51"/>
      <c r="RQ116" s="51"/>
      <c r="RR116" s="51"/>
      <c r="RS116" s="51"/>
      <c r="RT116" s="51"/>
      <c r="RU116" s="51"/>
      <c r="RV116" s="51"/>
      <c r="RW116" s="51"/>
      <c r="RX116" s="51"/>
      <c r="RY116" s="51"/>
      <c r="RZ116" s="51"/>
      <c r="SA116" s="51"/>
      <c r="SB116" s="51"/>
      <c r="SC116" s="51"/>
      <c r="SD116" s="51"/>
      <c r="SE116" s="51"/>
      <c r="SF116" s="51"/>
      <c r="SG116" s="51"/>
      <c r="SH116" s="51"/>
      <c r="SI116" s="51"/>
      <c r="SJ116" s="51"/>
      <c r="SK116" s="51"/>
      <c r="SL116" s="51"/>
      <c r="SM116" s="51"/>
      <c r="SN116" s="51"/>
      <c r="SO116" s="51"/>
      <c r="SP116" s="51"/>
      <c r="SQ116" s="51"/>
      <c r="SR116" s="51"/>
      <c r="SS116" s="51"/>
      <c r="ST116" s="51"/>
      <c r="SU116" s="51"/>
      <c r="SV116" s="51"/>
      <c r="SW116" s="51"/>
      <c r="SX116" s="51"/>
      <c r="SY116" s="51"/>
      <c r="SZ116" s="51"/>
      <c r="TA116" s="51"/>
      <c r="TB116" s="51"/>
      <c r="TC116" s="51"/>
      <c r="TD116" s="51"/>
      <c r="TE116" s="51"/>
      <c r="TF116" s="51"/>
      <c r="TG116" s="51"/>
      <c r="TH116" s="51"/>
      <c r="TI116" s="51"/>
      <c r="TJ116" s="51"/>
      <c r="TK116" s="51"/>
      <c r="TL116" s="51"/>
      <c r="TM116" s="51"/>
      <c r="TN116" s="51"/>
      <c r="TO116" s="51"/>
      <c r="TP116" s="51"/>
      <c r="TQ116" s="51"/>
      <c r="TR116" s="51"/>
      <c r="TS116" s="51"/>
      <c r="TT116" s="51"/>
      <c r="TU116" s="51"/>
      <c r="TV116" s="51"/>
      <c r="TW116" s="51"/>
      <c r="TX116" s="51"/>
      <c r="TY116" s="51"/>
      <c r="TZ116" s="51"/>
      <c r="UA116" s="51"/>
      <c r="UB116" s="51"/>
      <c r="UC116" s="51"/>
      <c r="UD116" s="51"/>
      <c r="UE116" s="51"/>
      <c r="UF116" s="51"/>
      <c r="UG116" s="51"/>
      <c r="UH116" s="51"/>
      <c r="UI116" s="51"/>
      <c r="UJ116" s="51"/>
      <c r="UK116" s="51"/>
      <c r="UL116" s="51"/>
      <c r="UM116" s="51"/>
      <c r="UN116" s="51"/>
      <c r="UO116" s="51"/>
      <c r="UP116" s="51"/>
      <c r="UQ116" s="51"/>
      <c r="UR116" s="51"/>
      <c r="US116" s="51"/>
      <c r="UT116" s="51"/>
      <c r="UU116" s="51"/>
      <c r="UV116" s="51"/>
      <c r="UW116" s="51"/>
      <c r="UX116" s="51"/>
      <c r="UY116" s="51"/>
      <c r="UZ116" s="51"/>
      <c r="VA116" s="51"/>
      <c r="VB116" s="51"/>
      <c r="VC116" s="51"/>
      <c r="VD116" s="51"/>
      <c r="VE116" s="51"/>
      <c r="VF116" s="51"/>
      <c r="VG116" s="51"/>
      <c r="VH116" s="51"/>
      <c r="VI116" s="51"/>
      <c r="VJ116" s="51"/>
      <c r="VK116" s="51"/>
      <c r="VL116" s="51"/>
      <c r="VM116" s="51"/>
      <c r="VN116" s="51"/>
      <c r="VO116" s="51"/>
      <c r="VP116" s="51"/>
      <c r="VQ116" s="51"/>
      <c r="VR116" s="51"/>
      <c r="VS116" s="51"/>
      <c r="VT116" s="51"/>
      <c r="VU116" s="51"/>
      <c r="VV116" s="51"/>
      <c r="VW116" s="51"/>
      <c r="VX116" s="51"/>
      <c r="VY116" s="51"/>
      <c r="VZ116" s="51"/>
      <c r="WA116" s="51"/>
      <c r="WB116" s="51"/>
      <c r="WC116" s="51"/>
      <c r="WD116" s="51"/>
      <c r="WE116" s="51"/>
      <c r="WF116" s="51"/>
      <c r="WG116" s="51"/>
      <c r="WH116" s="51"/>
      <c r="WI116" s="51"/>
      <c r="WJ116" s="51"/>
      <c r="WK116" s="51"/>
      <c r="WL116" s="51"/>
      <c r="WM116" s="51"/>
      <c r="WN116" s="51"/>
      <c r="WO116" s="51"/>
      <c r="WP116" s="51"/>
      <c r="WQ116" s="51"/>
      <c r="WR116" s="51"/>
      <c r="WS116" s="51"/>
      <c r="WT116" s="51"/>
      <c r="WU116" s="51"/>
      <c r="WV116" s="51"/>
      <c r="WW116" s="51"/>
      <c r="WX116" s="51"/>
      <c r="WY116" s="51"/>
      <c r="WZ116" s="51"/>
      <c r="XA116" s="51"/>
      <c r="XB116" s="51"/>
      <c r="XC116" s="51"/>
      <c r="XD116" s="51"/>
      <c r="XE116" s="51"/>
      <c r="XF116" s="51"/>
      <c r="XG116" s="51"/>
      <c r="XH116" s="51"/>
      <c r="XI116" s="51"/>
      <c r="XJ116" s="51"/>
      <c r="XK116" s="51"/>
      <c r="XL116" s="51"/>
      <c r="XM116" s="51"/>
      <c r="XN116" s="51"/>
      <c r="XO116" s="51"/>
      <c r="XP116" s="51"/>
      <c r="XQ116" s="51"/>
      <c r="XR116" s="51"/>
      <c r="XS116" s="51"/>
      <c r="XT116" s="51"/>
      <c r="XU116" s="51"/>
      <c r="XV116" s="51"/>
      <c r="XW116" s="51"/>
      <c r="XX116" s="51"/>
      <c r="XY116" s="51"/>
      <c r="XZ116" s="51"/>
      <c r="YA116" s="51"/>
      <c r="YB116" s="51"/>
      <c r="YC116" s="51"/>
      <c r="YD116" s="51"/>
      <c r="YE116" s="51"/>
      <c r="YF116" s="51"/>
      <c r="YG116" s="51"/>
      <c r="YH116" s="51"/>
      <c r="YI116" s="51"/>
      <c r="YJ116" s="51"/>
      <c r="YK116" s="51"/>
      <c r="YL116" s="51"/>
      <c r="YM116" s="51"/>
      <c r="YN116" s="51"/>
      <c r="YO116" s="51"/>
      <c r="YP116" s="51"/>
      <c r="YQ116" s="51"/>
      <c r="YR116" s="51"/>
      <c r="YS116" s="51"/>
      <c r="YT116" s="51"/>
      <c r="YU116" s="51"/>
      <c r="YV116" s="51"/>
      <c r="YW116" s="51"/>
      <c r="YX116" s="51"/>
      <c r="YY116" s="51"/>
      <c r="YZ116" s="51"/>
      <c r="ZA116" s="51"/>
      <c r="ZB116" s="51"/>
      <c r="ZC116" s="51"/>
      <c r="ZD116" s="51"/>
      <c r="ZE116" s="51"/>
      <c r="ZF116" s="51"/>
      <c r="ZG116" s="51"/>
      <c r="ZH116" s="51"/>
      <c r="ZI116" s="51"/>
      <c r="ZJ116" s="51"/>
      <c r="ZK116" s="51"/>
      <c r="ZL116" s="51"/>
      <c r="ZM116" s="51"/>
      <c r="ZN116" s="51"/>
      <c r="ZO116" s="51"/>
      <c r="ZP116" s="51"/>
      <c r="ZQ116" s="51"/>
      <c r="ZR116" s="51"/>
      <c r="ZS116" s="51"/>
      <c r="ZT116" s="51"/>
      <c r="ZU116" s="51"/>
      <c r="ZV116" s="51"/>
      <c r="ZW116" s="51"/>
      <c r="ZX116" s="51"/>
      <c r="ZY116" s="51"/>
      <c r="ZZ116" s="51"/>
      <c r="AAA116" s="51"/>
      <c r="AAB116" s="51"/>
      <c r="AAC116" s="51"/>
      <c r="AAD116" s="51"/>
      <c r="AAE116" s="51"/>
      <c r="AAF116" s="51"/>
      <c r="AAG116" s="51"/>
      <c r="AAH116" s="51"/>
      <c r="AAI116" s="51"/>
      <c r="AAJ116" s="51"/>
      <c r="AAK116" s="51"/>
      <c r="AAL116" s="51"/>
      <c r="AAM116" s="51"/>
      <c r="AAN116" s="51"/>
      <c r="AAO116" s="51"/>
      <c r="AAP116" s="51"/>
      <c r="AAQ116" s="51"/>
      <c r="AAR116" s="51"/>
      <c r="AAS116" s="51"/>
      <c r="AAT116" s="51"/>
      <c r="AAU116" s="51"/>
      <c r="AAV116" s="51"/>
      <c r="AAW116" s="51"/>
      <c r="AAX116" s="51"/>
      <c r="AAY116" s="51"/>
      <c r="AAZ116" s="51"/>
      <c r="ABA116" s="51"/>
      <c r="ABB116" s="51"/>
      <c r="ABC116" s="51"/>
      <c r="ABD116" s="51"/>
      <c r="ABE116" s="51"/>
      <c r="ABF116" s="51"/>
      <c r="ABG116" s="51"/>
      <c r="ABH116" s="51"/>
      <c r="ABI116" s="51"/>
      <c r="ABJ116" s="51"/>
      <c r="ABK116" s="51"/>
      <c r="ABL116" s="51"/>
      <c r="ABM116" s="51"/>
      <c r="ABN116" s="51"/>
      <c r="ABO116" s="51"/>
      <c r="ABP116" s="51"/>
      <c r="ABQ116" s="51"/>
      <c r="ABR116" s="51"/>
      <c r="ABS116" s="51"/>
      <c r="ABT116" s="51"/>
      <c r="ABU116" s="51"/>
      <c r="ABV116" s="51"/>
      <c r="ABW116" s="51"/>
      <c r="ABX116" s="51"/>
      <c r="ABY116" s="51"/>
      <c r="ABZ116" s="51"/>
      <c r="ACA116" s="51"/>
      <c r="ACB116" s="51"/>
      <c r="ACC116" s="51"/>
      <c r="ACD116" s="51"/>
      <c r="ACE116" s="51"/>
      <c r="ACF116" s="51"/>
      <c r="ACG116" s="51"/>
      <c r="ACH116" s="51"/>
      <c r="ACI116" s="51"/>
      <c r="ACJ116" s="51"/>
      <c r="ACK116" s="51"/>
      <c r="ACL116" s="51"/>
      <c r="ACM116" s="51"/>
      <c r="ACN116" s="51"/>
      <c r="ACO116" s="51"/>
      <c r="ACP116" s="51"/>
      <c r="ACQ116" s="51"/>
      <c r="ACR116" s="51"/>
      <c r="ACS116" s="51"/>
      <c r="ACT116" s="51"/>
      <c r="ACU116" s="51"/>
      <c r="ACV116" s="51"/>
      <c r="ACW116" s="51"/>
      <c r="ACX116" s="51"/>
      <c r="ACY116" s="51"/>
      <c r="ACZ116" s="51"/>
      <c r="ADA116" s="51"/>
      <c r="ADB116" s="51"/>
      <c r="ADC116" s="51"/>
      <c r="ADD116" s="51"/>
      <c r="ADE116" s="51"/>
      <c r="ADF116" s="51"/>
      <c r="ADG116" s="51"/>
      <c r="ADH116" s="51"/>
      <c r="ADI116" s="51"/>
      <c r="ADJ116" s="51"/>
      <c r="ADK116" s="51"/>
      <c r="ADL116" s="51"/>
      <c r="ADM116" s="51"/>
      <c r="ADN116" s="51"/>
      <c r="ADO116" s="51"/>
      <c r="ADP116" s="51"/>
      <c r="ADQ116" s="51"/>
      <c r="ADR116" s="51"/>
      <c r="ADS116" s="51"/>
      <c r="ADT116" s="51"/>
      <c r="ADU116" s="51"/>
      <c r="ADV116" s="51"/>
      <c r="ADW116" s="51"/>
      <c r="ADX116" s="51"/>
      <c r="ADY116" s="51"/>
      <c r="ADZ116" s="51"/>
      <c r="AEA116" s="51"/>
      <c r="AEB116" s="51"/>
      <c r="AEC116" s="51"/>
      <c r="AED116" s="51"/>
      <c r="AEE116" s="51"/>
      <c r="AEF116" s="51"/>
      <c r="AEG116" s="51"/>
      <c r="AEH116" s="51"/>
      <c r="AEI116" s="51"/>
      <c r="AEJ116" s="51"/>
      <c r="AEK116" s="51"/>
      <c r="AEL116" s="51"/>
      <c r="AEM116" s="51"/>
      <c r="AEN116" s="51"/>
      <c r="AEO116" s="51"/>
      <c r="AEP116" s="51"/>
      <c r="AEQ116" s="51"/>
      <c r="AER116" s="51"/>
      <c r="AES116" s="51"/>
      <c r="AET116" s="51"/>
      <c r="AEU116" s="51"/>
      <c r="AEV116" s="51"/>
      <c r="AEW116" s="51"/>
      <c r="AEX116" s="51"/>
      <c r="AEY116" s="51"/>
      <c r="AEZ116" s="51"/>
      <c r="AFA116" s="51"/>
      <c r="AFB116" s="51"/>
      <c r="AFC116" s="51"/>
      <c r="AFD116" s="51"/>
      <c r="AFE116" s="51"/>
      <c r="AFF116" s="51"/>
      <c r="AFG116" s="51"/>
      <c r="AFH116" s="51"/>
      <c r="AFI116" s="51"/>
      <c r="AFJ116" s="51"/>
      <c r="AFK116" s="51"/>
      <c r="AFL116" s="51"/>
      <c r="AFM116" s="51"/>
      <c r="AFN116" s="51"/>
      <c r="AFO116" s="51"/>
      <c r="AFP116" s="51"/>
      <c r="AFQ116" s="51"/>
      <c r="AFR116" s="51"/>
      <c r="AFS116" s="51"/>
      <c r="AFT116" s="51"/>
      <c r="AFU116" s="51"/>
      <c r="AFV116" s="51"/>
      <c r="AFW116" s="51"/>
      <c r="AFX116" s="51"/>
      <c r="AFY116" s="51"/>
      <c r="AFZ116" s="51"/>
      <c r="AGA116" s="51"/>
      <c r="AGB116" s="51"/>
      <c r="AGC116" s="51"/>
      <c r="AGD116" s="51"/>
      <c r="AGE116" s="51"/>
      <c r="AGF116" s="51"/>
      <c r="AGG116" s="51"/>
      <c r="AGH116" s="51"/>
      <c r="AGI116" s="51"/>
      <c r="AGJ116" s="51"/>
      <c r="AGK116" s="51"/>
      <c r="AGL116" s="51"/>
      <c r="AGM116" s="51"/>
      <c r="AGN116" s="51"/>
      <c r="AGO116" s="51"/>
      <c r="AGP116" s="51"/>
      <c r="AGQ116" s="51"/>
      <c r="AGR116" s="51"/>
      <c r="AGS116" s="51"/>
      <c r="AGT116" s="51"/>
      <c r="AGU116" s="51"/>
      <c r="AGV116" s="51"/>
      <c r="AGW116" s="51"/>
      <c r="AGX116" s="51"/>
      <c r="AGY116" s="51"/>
      <c r="AGZ116" s="51"/>
      <c r="AHA116" s="51"/>
      <c r="AHB116" s="51"/>
      <c r="AHC116" s="51"/>
      <c r="AHD116" s="51"/>
      <c r="AHE116" s="51"/>
      <c r="AHF116" s="51"/>
      <c r="AHG116" s="51"/>
      <c r="AHH116" s="51"/>
      <c r="AHI116" s="51"/>
      <c r="AHJ116" s="51"/>
      <c r="AHK116" s="51"/>
      <c r="AHL116" s="51"/>
      <c r="AHM116" s="51"/>
      <c r="AHN116" s="51"/>
      <c r="AHO116" s="51"/>
      <c r="AHP116" s="51"/>
      <c r="AHQ116" s="51"/>
      <c r="AHR116" s="51"/>
      <c r="AHS116" s="51"/>
      <c r="AHT116" s="51"/>
      <c r="AHU116" s="51"/>
      <c r="AHV116" s="51"/>
      <c r="AHW116" s="51"/>
      <c r="AHX116" s="51"/>
      <c r="AHY116" s="51"/>
      <c r="AHZ116" s="51"/>
      <c r="AIA116" s="51"/>
      <c r="AIB116" s="51"/>
      <c r="AIC116" s="51"/>
      <c r="AID116" s="51"/>
      <c r="AIE116" s="51"/>
      <c r="AIF116" s="51"/>
      <c r="AIG116" s="51"/>
      <c r="AIH116" s="51"/>
      <c r="AII116" s="51"/>
      <c r="AIJ116" s="51"/>
      <c r="AIK116" s="51"/>
      <c r="AIL116" s="51"/>
      <c r="AIM116" s="51"/>
      <c r="AIN116" s="51"/>
      <c r="AIO116" s="51"/>
      <c r="AIP116" s="51"/>
      <c r="AIQ116" s="51"/>
      <c r="AIR116" s="51"/>
      <c r="AIS116" s="51"/>
      <c r="AIT116" s="51"/>
      <c r="AIU116" s="51"/>
      <c r="AIV116" s="51"/>
      <c r="AIW116" s="51"/>
      <c r="AIX116" s="51"/>
      <c r="AIY116" s="51"/>
      <c r="AIZ116" s="51"/>
      <c r="AJA116" s="51"/>
      <c r="AJB116" s="51"/>
      <c r="AJC116" s="51"/>
      <c r="AJD116" s="51"/>
      <c r="AJE116" s="51"/>
      <c r="AJF116" s="51"/>
      <c r="AJG116" s="51"/>
      <c r="AJH116" s="51"/>
      <c r="AJI116" s="51"/>
      <c r="AJJ116" s="51"/>
      <c r="AJK116" s="51"/>
      <c r="AJL116" s="51"/>
      <c r="AJM116" s="51"/>
      <c r="AJN116" s="51"/>
      <c r="AJO116" s="51"/>
      <c r="AJP116" s="51"/>
      <c r="AJQ116" s="51"/>
      <c r="AJR116" s="51"/>
      <c r="AJS116" s="51"/>
      <c r="AJT116" s="51"/>
      <c r="AJU116" s="51"/>
      <c r="AJV116" s="51"/>
      <c r="AJW116" s="51"/>
      <c r="AJX116" s="51"/>
      <c r="AJY116" s="51"/>
      <c r="AJZ116" s="51"/>
      <c r="AKA116" s="51"/>
      <c r="AKB116" s="51"/>
      <c r="AKC116" s="51"/>
      <c r="AKD116" s="51"/>
      <c r="AKE116" s="51"/>
      <c r="AKF116" s="51"/>
      <c r="AKG116" s="51"/>
      <c r="AKH116" s="51"/>
      <c r="AKI116" s="51"/>
      <c r="AKJ116" s="51"/>
      <c r="AKK116" s="51"/>
      <c r="AKL116" s="51"/>
      <c r="AKM116" s="51"/>
      <c r="AKN116" s="51"/>
      <c r="AKO116" s="51"/>
      <c r="AKP116" s="51"/>
      <c r="AKQ116" s="51"/>
      <c r="AKR116" s="51"/>
      <c r="AKS116" s="51"/>
      <c r="AKT116" s="51"/>
      <c r="AKU116" s="51"/>
      <c r="AKV116" s="51"/>
      <c r="AKW116" s="51"/>
      <c r="AKX116" s="51"/>
      <c r="AKY116" s="51"/>
      <c r="AKZ116" s="51"/>
      <c r="ALA116" s="51"/>
      <c r="ALB116" s="51"/>
      <c r="ALC116" s="51"/>
      <c r="ALD116" s="51"/>
      <c r="ALE116" s="51"/>
      <c r="ALF116" s="51"/>
      <c r="ALG116" s="51"/>
      <c r="ALH116" s="51"/>
      <c r="ALI116" s="51"/>
      <c r="ALJ116" s="51"/>
      <c r="ALK116" s="51"/>
      <c r="ALL116" s="51"/>
      <c r="ALM116" s="51"/>
      <c r="ALN116" s="51"/>
      <c r="ALO116" s="51"/>
      <c r="ALP116" s="51"/>
      <c r="ALQ116" s="51"/>
      <c r="ALR116" s="51"/>
      <c r="ALS116" s="51"/>
      <c r="ALT116" s="51"/>
      <c r="ALU116" s="51"/>
      <c r="ALV116" s="51"/>
      <c r="ALW116" s="51"/>
      <c r="ALX116" s="51"/>
      <c r="ALY116" s="51"/>
      <c r="ALZ116" s="51"/>
      <c r="AMA116" s="51"/>
      <c r="AMB116" s="51"/>
      <c r="AMC116" s="51"/>
      <c r="AMD116" s="51"/>
      <c r="AME116" s="51"/>
      <c r="AMF116" s="51"/>
      <c r="AMG116" s="51"/>
      <c r="AMH116" s="51"/>
      <c r="AMI116" s="51"/>
      <c r="AMJ116" s="51"/>
      <c r="AMK116" s="51"/>
    </row>
    <row r="117" spans="1:1025" s="13" customFormat="1" x14ac:dyDescent="0.3">
      <c r="A117" s="40">
        <v>5.4</v>
      </c>
      <c r="B117" s="44" t="s">
        <v>226</v>
      </c>
      <c r="C117" s="118" t="s">
        <v>210</v>
      </c>
      <c r="D117" s="118"/>
      <c r="E117" s="118" t="s">
        <v>134</v>
      </c>
      <c r="F117" s="118"/>
      <c r="G117" s="142">
        <f>100000/3.3</f>
        <v>30303.030303030304</v>
      </c>
      <c r="H117" s="119"/>
      <c r="I117" s="120"/>
      <c r="J117" s="120"/>
      <c r="K117" s="122">
        <v>3</v>
      </c>
      <c r="L117" s="44" t="s">
        <v>14</v>
      </c>
      <c r="M117" s="128">
        <v>44743</v>
      </c>
      <c r="N117" s="128">
        <v>44927</v>
      </c>
      <c r="O117" s="124"/>
      <c r="P117" s="118"/>
      <c r="Q117" s="125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  <c r="IV117" s="51"/>
      <c r="IW117" s="51"/>
      <c r="IX117" s="51"/>
      <c r="IY117" s="51"/>
      <c r="IZ117" s="51"/>
      <c r="JA117" s="51"/>
      <c r="JB117" s="51"/>
      <c r="JC117" s="51"/>
      <c r="JD117" s="51"/>
      <c r="JE117" s="51"/>
      <c r="JF117" s="51"/>
      <c r="JG117" s="51"/>
      <c r="JH117" s="51"/>
      <c r="JI117" s="51"/>
      <c r="JJ117" s="51"/>
      <c r="JK117" s="51"/>
      <c r="JL117" s="51"/>
      <c r="JM117" s="51"/>
      <c r="JN117" s="51"/>
      <c r="JO117" s="51"/>
      <c r="JP117" s="51"/>
      <c r="JQ117" s="51"/>
      <c r="JR117" s="51"/>
      <c r="JS117" s="51"/>
      <c r="JT117" s="51"/>
      <c r="JU117" s="51"/>
      <c r="JV117" s="51"/>
      <c r="JW117" s="51"/>
      <c r="JX117" s="51"/>
      <c r="JY117" s="51"/>
      <c r="JZ117" s="51"/>
      <c r="KA117" s="51"/>
      <c r="KB117" s="51"/>
      <c r="KC117" s="51"/>
      <c r="KD117" s="51"/>
      <c r="KE117" s="51"/>
      <c r="KF117" s="51"/>
      <c r="KG117" s="51"/>
      <c r="KH117" s="51"/>
      <c r="KI117" s="51"/>
      <c r="KJ117" s="51"/>
      <c r="KK117" s="51"/>
      <c r="KL117" s="51"/>
      <c r="KM117" s="51"/>
      <c r="KN117" s="51"/>
      <c r="KO117" s="51"/>
      <c r="KP117" s="51"/>
      <c r="KQ117" s="51"/>
      <c r="KR117" s="51"/>
      <c r="KS117" s="51"/>
      <c r="KT117" s="51"/>
      <c r="KU117" s="51"/>
      <c r="KV117" s="51"/>
      <c r="KW117" s="51"/>
      <c r="KX117" s="51"/>
      <c r="KY117" s="51"/>
      <c r="KZ117" s="51"/>
      <c r="LA117" s="51"/>
      <c r="LB117" s="51"/>
      <c r="LC117" s="51"/>
      <c r="LD117" s="51"/>
      <c r="LE117" s="51"/>
      <c r="LF117" s="51"/>
      <c r="LG117" s="51"/>
      <c r="LH117" s="51"/>
      <c r="LI117" s="51"/>
      <c r="LJ117" s="51"/>
      <c r="LK117" s="51"/>
      <c r="LL117" s="51"/>
      <c r="LM117" s="51"/>
      <c r="LN117" s="51"/>
      <c r="LO117" s="51"/>
      <c r="LP117" s="51"/>
      <c r="LQ117" s="51"/>
      <c r="LR117" s="51"/>
      <c r="LS117" s="51"/>
      <c r="LT117" s="51"/>
      <c r="LU117" s="51"/>
      <c r="LV117" s="51"/>
      <c r="LW117" s="51"/>
      <c r="LX117" s="51"/>
      <c r="LY117" s="51"/>
      <c r="LZ117" s="51"/>
      <c r="MA117" s="51"/>
      <c r="MB117" s="51"/>
      <c r="MC117" s="51"/>
      <c r="MD117" s="51"/>
      <c r="ME117" s="51"/>
      <c r="MF117" s="51"/>
      <c r="MG117" s="51"/>
      <c r="MH117" s="51"/>
      <c r="MI117" s="51"/>
      <c r="MJ117" s="51"/>
      <c r="MK117" s="51"/>
      <c r="ML117" s="51"/>
      <c r="MM117" s="51"/>
      <c r="MN117" s="51"/>
      <c r="MO117" s="51"/>
      <c r="MP117" s="51"/>
      <c r="MQ117" s="51"/>
      <c r="MR117" s="51"/>
      <c r="MS117" s="51"/>
      <c r="MT117" s="51"/>
      <c r="MU117" s="51"/>
      <c r="MV117" s="51"/>
      <c r="MW117" s="51"/>
      <c r="MX117" s="51"/>
      <c r="MY117" s="51"/>
      <c r="MZ117" s="51"/>
      <c r="NA117" s="51"/>
      <c r="NB117" s="51"/>
      <c r="NC117" s="51"/>
      <c r="ND117" s="51"/>
      <c r="NE117" s="51"/>
      <c r="NF117" s="51"/>
      <c r="NG117" s="51"/>
      <c r="NH117" s="51"/>
      <c r="NI117" s="51"/>
      <c r="NJ117" s="51"/>
      <c r="NK117" s="51"/>
      <c r="NL117" s="51"/>
      <c r="NM117" s="51"/>
      <c r="NN117" s="51"/>
      <c r="NO117" s="51"/>
      <c r="NP117" s="51"/>
      <c r="NQ117" s="51"/>
      <c r="NR117" s="51"/>
      <c r="NS117" s="51"/>
      <c r="NT117" s="51"/>
      <c r="NU117" s="51"/>
      <c r="NV117" s="51"/>
      <c r="NW117" s="51"/>
      <c r="NX117" s="51"/>
      <c r="NY117" s="51"/>
      <c r="NZ117" s="51"/>
      <c r="OA117" s="51"/>
      <c r="OB117" s="51"/>
      <c r="OC117" s="51"/>
      <c r="OD117" s="51"/>
      <c r="OE117" s="51"/>
      <c r="OF117" s="51"/>
      <c r="OG117" s="51"/>
      <c r="OH117" s="51"/>
      <c r="OI117" s="51"/>
      <c r="OJ117" s="51"/>
      <c r="OK117" s="51"/>
      <c r="OL117" s="51"/>
      <c r="OM117" s="51"/>
      <c r="ON117" s="51"/>
      <c r="OO117" s="51"/>
      <c r="OP117" s="51"/>
      <c r="OQ117" s="51"/>
      <c r="OR117" s="51"/>
      <c r="OS117" s="51"/>
      <c r="OT117" s="51"/>
      <c r="OU117" s="51"/>
      <c r="OV117" s="51"/>
      <c r="OW117" s="51"/>
      <c r="OX117" s="51"/>
      <c r="OY117" s="51"/>
      <c r="OZ117" s="51"/>
      <c r="PA117" s="51"/>
      <c r="PB117" s="51"/>
      <c r="PC117" s="51"/>
      <c r="PD117" s="51"/>
      <c r="PE117" s="51"/>
      <c r="PF117" s="51"/>
      <c r="PG117" s="51"/>
      <c r="PH117" s="51"/>
      <c r="PI117" s="51"/>
      <c r="PJ117" s="51"/>
      <c r="PK117" s="51"/>
      <c r="PL117" s="51"/>
      <c r="PM117" s="51"/>
      <c r="PN117" s="51"/>
      <c r="PO117" s="51"/>
      <c r="PP117" s="51"/>
      <c r="PQ117" s="51"/>
      <c r="PR117" s="51"/>
      <c r="PS117" s="51"/>
      <c r="PT117" s="51"/>
      <c r="PU117" s="51"/>
      <c r="PV117" s="51"/>
      <c r="PW117" s="51"/>
      <c r="PX117" s="51"/>
      <c r="PY117" s="51"/>
      <c r="PZ117" s="51"/>
      <c r="QA117" s="51"/>
      <c r="QB117" s="51"/>
      <c r="QC117" s="51"/>
      <c r="QD117" s="51"/>
      <c r="QE117" s="51"/>
      <c r="QF117" s="51"/>
      <c r="QG117" s="51"/>
      <c r="QH117" s="51"/>
      <c r="QI117" s="51"/>
      <c r="QJ117" s="51"/>
      <c r="QK117" s="51"/>
      <c r="QL117" s="51"/>
      <c r="QM117" s="51"/>
      <c r="QN117" s="51"/>
      <c r="QO117" s="51"/>
      <c r="QP117" s="51"/>
      <c r="QQ117" s="51"/>
      <c r="QR117" s="51"/>
      <c r="QS117" s="51"/>
      <c r="QT117" s="51"/>
      <c r="QU117" s="51"/>
      <c r="QV117" s="51"/>
      <c r="QW117" s="51"/>
      <c r="QX117" s="51"/>
      <c r="QY117" s="51"/>
      <c r="QZ117" s="51"/>
      <c r="RA117" s="51"/>
      <c r="RB117" s="51"/>
      <c r="RC117" s="51"/>
      <c r="RD117" s="51"/>
      <c r="RE117" s="51"/>
      <c r="RF117" s="51"/>
      <c r="RG117" s="51"/>
      <c r="RH117" s="51"/>
      <c r="RI117" s="51"/>
      <c r="RJ117" s="51"/>
      <c r="RK117" s="51"/>
      <c r="RL117" s="51"/>
      <c r="RM117" s="51"/>
      <c r="RN117" s="51"/>
      <c r="RO117" s="51"/>
      <c r="RP117" s="51"/>
      <c r="RQ117" s="51"/>
      <c r="RR117" s="51"/>
      <c r="RS117" s="51"/>
      <c r="RT117" s="51"/>
      <c r="RU117" s="51"/>
      <c r="RV117" s="51"/>
      <c r="RW117" s="51"/>
      <c r="RX117" s="51"/>
      <c r="RY117" s="51"/>
      <c r="RZ117" s="51"/>
      <c r="SA117" s="51"/>
      <c r="SB117" s="51"/>
      <c r="SC117" s="51"/>
      <c r="SD117" s="51"/>
      <c r="SE117" s="51"/>
      <c r="SF117" s="51"/>
      <c r="SG117" s="51"/>
      <c r="SH117" s="51"/>
      <c r="SI117" s="51"/>
      <c r="SJ117" s="51"/>
      <c r="SK117" s="51"/>
      <c r="SL117" s="51"/>
      <c r="SM117" s="51"/>
      <c r="SN117" s="51"/>
      <c r="SO117" s="51"/>
      <c r="SP117" s="51"/>
      <c r="SQ117" s="51"/>
      <c r="SR117" s="51"/>
      <c r="SS117" s="51"/>
      <c r="ST117" s="51"/>
      <c r="SU117" s="51"/>
      <c r="SV117" s="51"/>
      <c r="SW117" s="51"/>
      <c r="SX117" s="51"/>
      <c r="SY117" s="51"/>
      <c r="SZ117" s="51"/>
      <c r="TA117" s="51"/>
      <c r="TB117" s="51"/>
      <c r="TC117" s="51"/>
      <c r="TD117" s="51"/>
      <c r="TE117" s="51"/>
      <c r="TF117" s="51"/>
      <c r="TG117" s="51"/>
      <c r="TH117" s="51"/>
      <c r="TI117" s="51"/>
      <c r="TJ117" s="51"/>
      <c r="TK117" s="51"/>
      <c r="TL117" s="51"/>
      <c r="TM117" s="51"/>
      <c r="TN117" s="51"/>
      <c r="TO117" s="51"/>
      <c r="TP117" s="51"/>
      <c r="TQ117" s="51"/>
      <c r="TR117" s="51"/>
      <c r="TS117" s="51"/>
      <c r="TT117" s="51"/>
      <c r="TU117" s="51"/>
      <c r="TV117" s="51"/>
      <c r="TW117" s="51"/>
      <c r="TX117" s="51"/>
      <c r="TY117" s="51"/>
      <c r="TZ117" s="51"/>
      <c r="UA117" s="51"/>
      <c r="UB117" s="51"/>
      <c r="UC117" s="51"/>
      <c r="UD117" s="51"/>
      <c r="UE117" s="51"/>
      <c r="UF117" s="51"/>
      <c r="UG117" s="51"/>
      <c r="UH117" s="51"/>
      <c r="UI117" s="51"/>
      <c r="UJ117" s="51"/>
      <c r="UK117" s="51"/>
      <c r="UL117" s="51"/>
      <c r="UM117" s="51"/>
      <c r="UN117" s="51"/>
      <c r="UO117" s="51"/>
      <c r="UP117" s="51"/>
      <c r="UQ117" s="51"/>
      <c r="UR117" s="51"/>
      <c r="US117" s="51"/>
      <c r="UT117" s="51"/>
      <c r="UU117" s="51"/>
      <c r="UV117" s="51"/>
      <c r="UW117" s="51"/>
      <c r="UX117" s="51"/>
      <c r="UY117" s="51"/>
      <c r="UZ117" s="51"/>
      <c r="VA117" s="51"/>
      <c r="VB117" s="51"/>
      <c r="VC117" s="51"/>
      <c r="VD117" s="51"/>
      <c r="VE117" s="51"/>
      <c r="VF117" s="51"/>
      <c r="VG117" s="51"/>
      <c r="VH117" s="51"/>
      <c r="VI117" s="51"/>
      <c r="VJ117" s="51"/>
      <c r="VK117" s="51"/>
      <c r="VL117" s="51"/>
      <c r="VM117" s="51"/>
      <c r="VN117" s="51"/>
      <c r="VO117" s="51"/>
      <c r="VP117" s="51"/>
      <c r="VQ117" s="51"/>
      <c r="VR117" s="51"/>
      <c r="VS117" s="51"/>
      <c r="VT117" s="51"/>
      <c r="VU117" s="51"/>
      <c r="VV117" s="51"/>
      <c r="VW117" s="51"/>
      <c r="VX117" s="51"/>
      <c r="VY117" s="51"/>
      <c r="VZ117" s="51"/>
      <c r="WA117" s="51"/>
      <c r="WB117" s="51"/>
      <c r="WC117" s="51"/>
      <c r="WD117" s="51"/>
      <c r="WE117" s="51"/>
      <c r="WF117" s="51"/>
      <c r="WG117" s="51"/>
      <c r="WH117" s="51"/>
      <c r="WI117" s="51"/>
      <c r="WJ117" s="51"/>
      <c r="WK117" s="51"/>
      <c r="WL117" s="51"/>
      <c r="WM117" s="51"/>
      <c r="WN117" s="51"/>
      <c r="WO117" s="51"/>
      <c r="WP117" s="51"/>
      <c r="WQ117" s="51"/>
      <c r="WR117" s="51"/>
      <c r="WS117" s="51"/>
      <c r="WT117" s="51"/>
      <c r="WU117" s="51"/>
      <c r="WV117" s="51"/>
      <c r="WW117" s="51"/>
      <c r="WX117" s="51"/>
      <c r="WY117" s="51"/>
      <c r="WZ117" s="51"/>
      <c r="XA117" s="51"/>
      <c r="XB117" s="51"/>
      <c r="XC117" s="51"/>
      <c r="XD117" s="51"/>
      <c r="XE117" s="51"/>
      <c r="XF117" s="51"/>
      <c r="XG117" s="51"/>
      <c r="XH117" s="51"/>
      <c r="XI117" s="51"/>
      <c r="XJ117" s="51"/>
      <c r="XK117" s="51"/>
      <c r="XL117" s="51"/>
      <c r="XM117" s="51"/>
      <c r="XN117" s="51"/>
      <c r="XO117" s="51"/>
      <c r="XP117" s="51"/>
      <c r="XQ117" s="51"/>
      <c r="XR117" s="51"/>
      <c r="XS117" s="51"/>
      <c r="XT117" s="51"/>
      <c r="XU117" s="51"/>
      <c r="XV117" s="51"/>
      <c r="XW117" s="51"/>
      <c r="XX117" s="51"/>
      <c r="XY117" s="51"/>
      <c r="XZ117" s="51"/>
      <c r="YA117" s="51"/>
      <c r="YB117" s="51"/>
      <c r="YC117" s="51"/>
      <c r="YD117" s="51"/>
      <c r="YE117" s="51"/>
      <c r="YF117" s="51"/>
      <c r="YG117" s="51"/>
      <c r="YH117" s="51"/>
      <c r="YI117" s="51"/>
      <c r="YJ117" s="51"/>
      <c r="YK117" s="51"/>
      <c r="YL117" s="51"/>
      <c r="YM117" s="51"/>
      <c r="YN117" s="51"/>
      <c r="YO117" s="51"/>
      <c r="YP117" s="51"/>
      <c r="YQ117" s="51"/>
      <c r="YR117" s="51"/>
      <c r="YS117" s="51"/>
      <c r="YT117" s="51"/>
      <c r="YU117" s="51"/>
      <c r="YV117" s="51"/>
      <c r="YW117" s="51"/>
      <c r="YX117" s="51"/>
      <c r="YY117" s="51"/>
      <c r="YZ117" s="51"/>
      <c r="ZA117" s="51"/>
      <c r="ZB117" s="51"/>
      <c r="ZC117" s="51"/>
      <c r="ZD117" s="51"/>
      <c r="ZE117" s="51"/>
      <c r="ZF117" s="51"/>
      <c r="ZG117" s="51"/>
      <c r="ZH117" s="51"/>
      <c r="ZI117" s="51"/>
      <c r="ZJ117" s="51"/>
      <c r="ZK117" s="51"/>
      <c r="ZL117" s="51"/>
      <c r="ZM117" s="51"/>
      <c r="ZN117" s="51"/>
      <c r="ZO117" s="51"/>
      <c r="ZP117" s="51"/>
      <c r="ZQ117" s="51"/>
      <c r="ZR117" s="51"/>
      <c r="ZS117" s="51"/>
      <c r="ZT117" s="51"/>
      <c r="ZU117" s="51"/>
      <c r="ZV117" s="51"/>
      <c r="ZW117" s="51"/>
      <c r="ZX117" s="51"/>
      <c r="ZY117" s="51"/>
      <c r="ZZ117" s="51"/>
      <c r="AAA117" s="51"/>
      <c r="AAB117" s="51"/>
      <c r="AAC117" s="51"/>
      <c r="AAD117" s="51"/>
      <c r="AAE117" s="51"/>
      <c r="AAF117" s="51"/>
      <c r="AAG117" s="51"/>
      <c r="AAH117" s="51"/>
      <c r="AAI117" s="51"/>
      <c r="AAJ117" s="51"/>
      <c r="AAK117" s="51"/>
      <c r="AAL117" s="51"/>
      <c r="AAM117" s="51"/>
      <c r="AAN117" s="51"/>
      <c r="AAO117" s="51"/>
      <c r="AAP117" s="51"/>
      <c r="AAQ117" s="51"/>
      <c r="AAR117" s="51"/>
      <c r="AAS117" s="51"/>
      <c r="AAT117" s="51"/>
      <c r="AAU117" s="51"/>
      <c r="AAV117" s="51"/>
      <c r="AAW117" s="51"/>
      <c r="AAX117" s="51"/>
      <c r="AAY117" s="51"/>
      <c r="AAZ117" s="51"/>
      <c r="ABA117" s="51"/>
      <c r="ABB117" s="51"/>
      <c r="ABC117" s="51"/>
      <c r="ABD117" s="51"/>
      <c r="ABE117" s="51"/>
      <c r="ABF117" s="51"/>
      <c r="ABG117" s="51"/>
      <c r="ABH117" s="51"/>
      <c r="ABI117" s="51"/>
      <c r="ABJ117" s="51"/>
      <c r="ABK117" s="51"/>
      <c r="ABL117" s="51"/>
      <c r="ABM117" s="51"/>
      <c r="ABN117" s="51"/>
      <c r="ABO117" s="51"/>
      <c r="ABP117" s="51"/>
      <c r="ABQ117" s="51"/>
      <c r="ABR117" s="51"/>
      <c r="ABS117" s="51"/>
      <c r="ABT117" s="51"/>
      <c r="ABU117" s="51"/>
      <c r="ABV117" s="51"/>
      <c r="ABW117" s="51"/>
      <c r="ABX117" s="51"/>
      <c r="ABY117" s="51"/>
      <c r="ABZ117" s="51"/>
      <c r="ACA117" s="51"/>
      <c r="ACB117" s="51"/>
      <c r="ACC117" s="51"/>
      <c r="ACD117" s="51"/>
      <c r="ACE117" s="51"/>
      <c r="ACF117" s="51"/>
      <c r="ACG117" s="51"/>
      <c r="ACH117" s="51"/>
      <c r="ACI117" s="51"/>
      <c r="ACJ117" s="51"/>
      <c r="ACK117" s="51"/>
      <c r="ACL117" s="51"/>
      <c r="ACM117" s="51"/>
      <c r="ACN117" s="51"/>
      <c r="ACO117" s="51"/>
      <c r="ACP117" s="51"/>
      <c r="ACQ117" s="51"/>
      <c r="ACR117" s="51"/>
      <c r="ACS117" s="51"/>
      <c r="ACT117" s="51"/>
      <c r="ACU117" s="51"/>
      <c r="ACV117" s="51"/>
      <c r="ACW117" s="51"/>
      <c r="ACX117" s="51"/>
      <c r="ACY117" s="51"/>
      <c r="ACZ117" s="51"/>
      <c r="ADA117" s="51"/>
      <c r="ADB117" s="51"/>
      <c r="ADC117" s="51"/>
      <c r="ADD117" s="51"/>
      <c r="ADE117" s="51"/>
      <c r="ADF117" s="51"/>
      <c r="ADG117" s="51"/>
      <c r="ADH117" s="51"/>
      <c r="ADI117" s="51"/>
      <c r="ADJ117" s="51"/>
      <c r="ADK117" s="51"/>
      <c r="ADL117" s="51"/>
      <c r="ADM117" s="51"/>
      <c r="ADN117" s="51"/>
      <c r="ADO117" s="51"/>
      <c r="ADP117" s="51"/>
      <c r="ADQ117" s="51"/>
      <c r="ADR117" s="51"/>
      <c r="ADS117" s="51"/>
      <c r="ADT117" s="51"/>
      <c r="ADU117" s="51"/>
      <c r="ADV117" s="51"/>
      <c r="ADW117" s="51"/>
      <c r="ADX117" s="51"/>
      <c r="ADY117" s="51"/>
      <c r="ADZ117" s="51"/>
      <c r="AEA117" s="51"/>
      <c r="AEB117" s="51"/>
      <c r="AEC117" s="51"/>
      <c r="AED117" s="51"/>
      <c r="AEE117" s="51"/>
      <c r="AEF117" s="51"/>
      <c r="AEG117" s="51"/>
      <c r="AEH117" s="51"/>
      <c r="AEI117" s="51"/>
      <c r="AEJ117" s="51"/>
      <c r="AEK117" s="51"/>
      <c r="AEL117" s="51"/>
      <c r="AEM117" s="51"/>
      <c r="AEN117" s="51"/>
      <c r="AEO117" s="51"/>
      <c r="AEP117" s="51"/>
      <c r="AEQ117" s="51"/>
      <c r="AER117" s="51"/>
      <c r="AES117" s="51"/>
      <c r="AET117" s="51"/>
      <c r="AEU117" s="51"/>
      <c r="AEV117" s="51"/>
      <c r="AEW117" s="51"/>
      <c r="AEX117" s="51"/>
      <c r="AEY117" s="51"/>
      <c r="AEZ117" s="51"/>
      <c r="AFA117" s="51"/>
      <c r="AFB117" s="51"/>
      <c r="AFC117" s="51"/>
      <c r="AFD117" s="51"/>
      <c r="AFE117" s="51"/>
      <c r="AFF117" s="51"/>
      <c r="AFG117" s="51"/>
      <c r="AFH117" s="51"/>
      <c r="AFI117" s="51"/>
      <c r="AFJ117" s="51"/>
      <c r="AFK117" s="51"/>
      <c r="AFL117" s="51"/>
      <c r="AFM117" s="51"/>
      <c r="AFN117" s="51"/>
      <c r="AFO117" s="51"/>
      <c r="AFP117" s="51"/>
      <c r="AFQ117" s="51"/>
      <c r="AFR117" s="51"/>
      <c r="AFS117" s="51"/>
      <c r="AFT117" s="51"/>
      <c r="AFU117" s="51"/>
      <c r="AFV117" s="51"/>
      <c r="AFW117" s="51"/>
      <c r="AFX117" s="51"/>
      <c r="AFY117" s="51"/>
      <c r="AFZ117" s="51"/>
      <c r="AGA117" s="51"/>
      <c r="AGB117" s="51"/>
      <c r="AGC117" s="51"/>
      <c r="AGD117" s="51"/>
      <c r="AGE117" s="51"/>
      <c r="AGF117" s="51"/>
      <c r="AGG117" s="51"/>
      <c r="AGH117" s="51"/>
      <c r="AGI117" s="51"/>
      <c r="AGJ117" s="51"/>
      <c r="AGK117" s="51"/>
      <c r="AGL117" s="51"/>
      <c r="AGM117" s="51"/>
      <c r="AGN117" s="51"/>
      <c r="AGO117" s="51"/>
      <c r="AGP117" s="51"/>
      <c r="AGQ117" s="51"/>
      <c r="AGR117" s="51"/>
      <c r="AGS117" s="51"/>
      <c r="AGT117" s="51"/>
      <c r="AGU117" s="51"/>
      <c r="AGV117" s="51"/>
      <c r="AGW117" s="51"/>
      <c r="AGX117" s="51"/>
      <c r="AGY117" s="51"/>
      <c r="AGZ117" s="51"/>
      <c r="AHA117" s="51"/>
      <c r="AHB117" s="51"/>
      <c r="AHC117" s="51"/>
      <c r="AHD117" s="51"/>
      <c r="AHE117" s="51"/>
      <c r="AHF117" s="51"/>
      <c r="AHG117" s="51"/>
      <c r="AHH117" s="51"/>
      <c r="AHI117" s="51"/>
      <c r="AHJ117" s="51"/>
      <c r="AHK117" s="51"/>
      <c r="AHL117" s="51"/>
      <c r="AHM117" s="51"/>
      <c r="AHN117" s="51"/>
      <c r="AHO117" s="51"/>
      <c r="AHP117" s="51"/>
      <c r="AHQ117" s="51"/>
      <c r="AHR117" s="51"/>
      <c r="AHS117" s="51"/>
      <c r="AHT117" s="51"/>
      <c r="AHU117" s="51"/>
      <c r="AHV117" s="51"/>
      <c r="AHW117" s="51"/>
      <c r="AHX117" s="51"/>
      <c r="AHY117" s="51"/>
      <c r="AHZ117" s="51"/>
      <c r="AIA117" s="51"/>
      <c r="AIB117" s="51"/>
      <c r="AIC117" s="51"/>
      <c r="AID117" s="51"/>
      <c r="AIE117" s="51"/>
      <c r="AIF117" s="51"/>
      <c r="AIG117" s="51"/>
      <c r="AIH117" s="51"/>
      <c r="AII117" s="51"/>
      <c r="AIJ117" s="51"/>
      <c r="AIK117" s="51"/>
      <c r="AIL117" s="51"/>
      <c r="AIM117" s="51"/>
      <c r="AIN117" s="51"/>
      <c r="AIO117" s="51"/>
      <c r="AIP117" s="51"/>
      <c r="AIQ117" s="51"/>
      <c r="AIR117" s="51"/>
      <c r="AIS117" s="51"/>
      <c r="AIT117" s="51"/>
      <c r="AIU117" s="51"/>
      <c r="AIV117" s="51"/>
      <c r="AIW117" s="51"/>
      <c r="AIX117" s="51"/>
      <c r="AIY117" s="51"/>
      <c r="AIZ117" s="51"/>
      <c r="AJA117" s="51"/>
      <c r="AJB117" s="51"/>
      <c r="AJC117" s="51"/>
      <c r="AJD117" s="51"/>
      <c r="AJE117" s="51"/>
      <c r="AJF117" s="51"/>
      <c r="AJG117" s="51"/>
      <c r="AJH117" s="51"/>
      <c r="AJI117" s="51"/>
      <c r="AJJ117" s="51"/>
      <c r="AJK117" s="51"/>
      <c r="AJL117" s="51"/>
      <c r="AJM117" s="51"/>
      <c r="AJN117" s="51"/>
      <c r="AJO117" s="51"/>
      <c r="AJP117" s="51"/>
      <c r="AJQ117" s="51"/>
      <c r="AJR117" s="51"/>
      <c r="AJS117" s="51"/>
      <c r="AJT117" s="51"/>
      <c r="AJU117" s="51"/>
      <c r="AJV117" s="51"/>
      <c r="AJW117" s="51"/>
      <c r="AJX117" s="51"/>
      <c r="AJY117" s="51"/>
      <c r="AJZ117" s="51"/>
      <c r="AKA117" s="51"/>
      <c r="AKB117" s="51"/>
      <c r="AKC117" s="51"/>
      <c r="AKD117" s="51"/>
      <c r="AKE117" s="51"/>
      <c r="AKF117" s="51"/>
      <c r="AKG117" s="51"/>
      <c r="AKH117" s="51"/>
      <c r="AKI117" s="51"/>
      <c r="AKJ117" s="51"/>
      <c r="AKK117" s="51"/>
      <c r="AKL117" s="51"/>
      <c r="AKM117" s="51"/>
      <c r="AKN117" s="51"/>
      <c r="AKO117" s="51"/>
      <c r="AKP117" s="51"/>
      <c r="AKQ117" s="51"/>
      <c r="AKR117" s="51"/>
      <c r="AKS117" s="51"/>
      <c r="AKT117" s="51"/>
      <c r="AKU117" s="51"/>
      <c r="AKV117" s="51"/>
      <c r="AKW117" s="51"/>
      <c r="AKX117" s="51"/>
      <c r="AKY117" s="51"/>
      <c r="AKZ117" s="51"/>
      <c r="ALA117" s="51"/>
      <c r="ALB117" s="51"/>
      <c r="ALC117" s="51"/>
      <c r="ALD117" s="51"/>
      <c r="ALE117" s="51"/>
      <c r="ALF117" s="51"/>
      <c r="ALG117" s="51"/>
      <c r="ALH117" s="51"/>
      <c r="ALI117" s="51"/>
      <c r="ALJ117" s="51"/>
      <c r="ALK117" s="51"/>
      <c r="ALL117" s="51"/>
      <c r="ALM117" s="51"/>
      <c r="ALN117" s="51"/>
      <c r="ALO117" s="51"/>
      <c r="ALP117" s="51"/>
      <c r="ALQ117" s="51"/>
      <c r="ALR117" s="51"/>
      <c r="ALS117" s="51"/>
      <c r="ALT117" s="51"/>
      <c r="ALU117" s="51"/>
      <c r="ALV117" s="51"/>
      <c r="ALW117" s="51"/>
      <c r="ALX117" s="51"/>
      <c r="ALY117" s="51"/>
      <c r="ALZ117" s="51"/>
      <c r="AMA117" s="51"/>
      <c r="AMB117" s="51"/>
      <c r="AMC117" s="51"/>
      <c r="AMD117" s="51"/>
      <c r="AME117" s="51"/>
      <c r="AMF117" s="51"/>
      <c r="AMG117" s="51"/>
      <c r="AMH117" s="51"/>
      <c r="AMI117" s="51"/>
      <c r="AMJ117" s="51"/>
      <c r="AMK117" s="51"/>
    </row>
    <row r="118" spans="1:1025" s="13" customFormat="1" x14ac:dyDescent="0.3">
      <c r="A118" s="40"/>
      <c r="B118" s="123"/>
      <c r="C118" s="118"/>
      <c r="D118" s="118"/>
      <c r="E118" s="118"/>
      <c r="F118" s="118"/>
      <c r="G118" s="118"/>
      <c r="H118" s="119"/>
      <c r="I118" s="120"/>
      <c r="J118" s="120"/>
      <c r="K118" s="122"/>
      <c r="L118" s="118"/>
      <c r="M118" s="118"/>
      <c r="N118" s="118"/>
      <c r="O118" s="124"/>
      <c r="P118" s="118"/>
      <c r="Q118" s="125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  <c r="IV118" s="51"/>
      <c r="IW118" s="51"/>
      <c r="IX118" s="51"/>
      <c r="IY118" s="51"/>
      <c r="IZ118" s="51"/>
      <c r="JA118" s="51"/>
      <c r="JB118" s="51"/>
      <c r="JC118" s="51"/>
      <c r="JD118" s="51"/>
      <c r="JE118" s="51"/>
      <c r="JF118" s="51"/>
      <c r="JG118" s="51"/>
      <c r="JH118" s="51"/>
      <c r="JI118" s="51"/>
      <c r="JJ118" s="51"/>
      <c r="JK118" s="51"/>
      <c r="JL118" s="51"/>
      <c r="JM118" s="51"/>
      <c r="JN118" s="51"/>
      <c r="JO118" s="51"/>
      <c r="JP118" s="51"/>
      <c r="JQ118" s="51"/>
      <c r="JR118" s="51"/>
      <c r="JS118" s="51"/>
      <c r="JT118" s="51"/>
      <c r="JU118" s="51"/>
      <c r="JV118" s="51"/>
      <c r="JW118" s="51"/>
      <c r="JX118" s="51"/>
      <c r="JY118" s="51"/>
      <c r="JZ118" s="51"/>
      <c r="KA118" s="51"/>
      <c r="KB118" s="51"/>
      <c r="KC118" s="51"/>
      <c r="KD118" s="51"/>
      <c r="KE118" s="51"/>
      <c r="KF118" s="51"/>
      <c r="KG118" s="51"/>
      <c r="KH118" s="51"/>
      <c r="KI118" s="51"/>
      <c r="KJ118" s="51"/>
      <c r="KK118" s="51"/>
      <c r="KL118" s="51"/>
      <c r="KM118" s="51"/>
      <c r="KN118" s="51"/>
      <c r="KO118" s="51"/>
      <c r="KP118" s="51"/>
      <c r="KQ118" s="51"/>
      <c r="KR118" s="51"/>
      <c r="KS118" s="51"/>
      <c r="KT118" s="51"/>
      <c r="KU118" s="51"/>
      <c r="KV118" s="51"/>
      <c r="KW118" s="51"/>
      <c r="KX118" s="51"/>
      <c r="KY118" s="51"/>
      <c r="KZ118" s="51"/>
      <c r="LA118" s="51"/>
      <c r="LB118" s="51"/>
      <c r="LC118" s="51"/>
      <c r="LD118" s="51"/>
      <c r="LE118" s="51"/>
      <c r="LF118" s="51"/>
      <c r="LG118" s="51"/>
      <c r="LH118" s="51"/>
      <c r="LI118" s="51"/>
      <c r="LJ118" s="51"/>
      <c r="LK118" s="51"/>
      <c r="LL118" s="51"/>
      <c r="LM118" s="51"/>
      <c r="LN118" s="51"/>
      <c r="LO118" s="51"/>
      <c r="LP118" s="51"/>
      <c r="LQ118" s="51"/>
      <c r="LR118" s="51"/>
      <c r="LS118" s="51"/>
      <c r="LT118" s="51"/>
      <c r="LU118" s="51"/>
      <c r="LV118" s="51"/>
      <c r="LW118" s="51"/>
      <c r="LX118" s="51"/>
      <c r="LY118" s="51"/>
      <c r="LZ118" s="51"/>
      <c r="MA118" s="51"/>
      <c r="MB118" s="51"/>
      <c r="MC118" s="51"/>
      <c r="MD118" s="51"/>
      <c r="ME118" s="51"/>
      <c r="MF118" s="51"/>
      <c r="MG118" s="51"/>
      <c r="MH118" s="51"/>
      <c r="MI118" s="51"/>
      <c r="MJ118" s="51"/>
      <c r="MK118" s="51"/>
      <c r="ML118" s="51"/>
      <c r="MM118" s="51"/>
      <c r="MN118" s="51"/>
      <c r="MO118" s="51"/>
      <c r="MP118" s="51"/>
      <c r="MQ118" s="51"/>
      <c r="MR118" s="51"/>
      <c r="MS118" s="51"/>
      <c r="MT118" s="51"/>
      <c r="MU118" s="51"/>
      <c r="MV118" s="51"/>
      <c r="MW118" s="51"/>
      <c r="MX118" s="51"/>
      <c r="MY118" s="51"/>
      <c r="MZ118" s="51"/>
      <c r="NA118" s="51"/>
      <c r="NB118" s="51"/>
      <c r="NC118" s="51"/>
      <c r="ND118" s="51"/>
      <c r="NE118" s="51"/>
      <c r="NF118" s="51"/>
      <c r="NG118" s="51"/>
      <c r="NH118" s="51"/>
      <c r="NI118" s="51"/>
      <c r="NJ118" s="51"/>
      <c r="NK118" s="51"/>
      <c r="NL118" s="51"/>
      <c r="NM118" s="51"/>
      <c r="NN118" s="51"/>
      <c r="NO118" s="51"/>
      <c r="NP118" s="51"/>
      <c r="NQ118" s="51"/>
      <c r="NR118" s="51"/>
      <c r="NS118" s="51"/>
      <c r="NT118" s="51"/>
      <c r="NU118" s="51"/>
      <c r="NV118" s="51"/>
      <c r="NW118" s="51"/>
      <c r="NX118" s="51"/>
      <c r="NY118" s="51"/>
      <c r="NZ118" s="51"/>
      <c r="OA118" s="51"/>
      <c r="OB118" s="51"/>
      <c r="OC118" s="51"/>
      <c r="OD118" s="51"/>
      <c r="OE118" s="51"/>
      <c r="OF118" s="51"/>
      <c r="OG118" s="51"/>
      <c r="OH118" s="51"/>
      <c r="OI118" s="51"/>
      <c r="OJ118" s="51"/>
      <c r="OK118" s="51"/>
      <c r="OL118" s="51"/>
      <c r="OM118" s="51"/>
      <c r="ON118" s="51"/>
      <c r="OO118" s="51"/>
      <c r="OP118" s="51"/>
      <c r="OQ118" s="51"/>
      <c r="OR118" s="51"/>
      <c r="OS118" s="51"/>
      <c r="OT118" s="51"/>
      <c r="OU118" s="51"/>
      <c r="OV118" s="51"/>
      <c r="OW118" s="51"/>
      <c r="OX118" s="51"/>
      <c r="OY118" s="51"/>
      <c r="OZ118" s="51"/>
      <c r="PA118" s="51"/>
      <c r="PB118" s="51"/>
      <c r="PC118" s="51"/>
      <c r="PD118" s="51"/>
      <c r="PE118" s="51"/>
      <c r="PF118" s="51"/>
      <c r="PG118" s="51"/>
      <c r="PH118" s="51"/>
      <c r="PI118" s="51"/>
      <c r="PJ118" s="51"/>
      <c r="PK118" s="51"/>
      <c r="PL118" s="51"/>
      <c r="PM118" s="51"/>
      <c r="PN118" s="51"/>
      <c r="PO118" s="51"/>
      <c r="PP118" s="51"/>
      <c r="PQ118" s="51"/>
      <c r="PR118" s="51"/>
      <c r="PS118" s="51"/>
      <c r="PT118" s="51"/>
      <c r="PU118" s="51"/>
      <c r="PV118" s="51"/>
      <c r="PW118" s="51"/>
      <c r="PX118" s="51"/>
      <c r="PY118" s="51"/>
      <c r="PZ118" s="51"/>
      <c r="QA118" s="51"/>
      <c r="QB118" s="51"/>
      <c r="QC118" s="51"/>
      <c r="QD118" s="51"/>
      <c r="QE118" s="51"/>
      <c r="QF118" s="51"/>
      <c r="QG118" s="51"/>
      <c r="QH118" s="51"/>
      <c r="QI118" s="51"/>
      <c r="QJ118" s="51"/>
      <c r="QK118" s="51"/>
      <c r="QL118" s="51"/>
      <c r="QM118" s="51"/>
      <c r="QN118" s="51"/>
      <c r="QO118" s="51"/>
      <c r="QP118" s="51"/>
      <c r="QQ118" s="51"/>
      <c r="QR118" s="51"/>
      <c r="QS118" s="51"/>
      <c r="QT118" s="51"/>
      <c r="QU118" s="51"/>
      <c r="QV118" s="51"/>
      <c r="QW118" s="51"/>
      <c r="QX118" s="51"/>
      <c r="QY118" s="51"/>
      <c r="QZ118" s="51"/>
      <c r="RA118" s="51"/>
      <c r="RB118" s="51"/>
      <c r="RC118" s="51"/>
      <c r="RD118" s="51"/>
      <c r="RE118" s="51"/>
      <c r="RF118" s="51"/>
      <c r="RG118" s="51"/>
      <c r="RH118" s="51"/>
      <c r="RI118" s="51"/>
      <c r="RJ118" s="51"/>
      <c r="RK118" s="51"/>
      <c r="RL118" s="51"/>
      <c r="RM118" s="51"/>
      <c r="RN118" s="51"/>
      <c r="RO118" s="51"/>
      <c r="RP118" s="51"/>
      <c r="RQ118" s="51"/>
      <c r="RR118" s="51"/>
      <c r="RS118" s="51"/>
      <c r="RT118" s="51"/>
      <c r="RU118" s="51"/>
      <c r="RV118" s="51"/>
      <c r="RW118" s="51"/>
      <c r="RX118" s="51"/>
      <c r="RY118" s="51"/>
      <c r="RZ118" s="51"/>
      <c r="SA118" s="51"/>
      <c r="SB118" s="51"/>
      <c r="SC118" s="51"/>
      <c r="SD118" s="51"/>
      <c r="SE118" s="51"/>
      <c r="SF118" s="51"/>
      <c r="SG118" s="51"/>
      <c r="SH118" s="51"/>
      <c r="SI118" s="51"/>
      <c r="SJ118" s="51"/>
      <c r="SK118" s="51"/>
      <c r="SL118" s="51"/>
      <c r="SM118" s="51"/>
      <c r="SN118" s="51"/>
      <c r="SO118" s="51"/>
      <c r="SP118" s="51"/>
      <c r="SQ118" s="51"/>
      <c r="SR118" s="51"/>
      <c r="SS118" s="51"/>
      <c r="ST118" s="51"/>
      <c r="SU118" s="51"/>
      <c r="SV118" s="51"/>
      <c r="SW118" s="51"/>
      <c r="SX118" s="51"/>
      <c r="SY118" s="51"/>
      <c r="SZ118" s="51"/>
      <c r="TA118" s="51"/>
      <c r="TB118" s="51"/>
      <c r="TC118" s="51"/>
      <c r="TD118" s="51"/>
      <c r="TE118" s="51"/>
      <c r="TF118" s="51"/>
      <c r="TG118" s="51"/>
      <c r="TH118" s="51"/>
      <c r="TI118" s="51"/>
      <c r="TJ118" s="51"/>
      <c r="TK118" s="51"/>
      <c r="TL118" s="51"/>
      <c r="TM118" s="51"/>
      <c r="TN118" s="51"/>
      <c r="TO118" s="51"/>
      <c r="TP118" s="51"/>
      <c r="TQ118" s="51"/>
      <c r="TR118" s="51"/>
      <c r="TS118" s="51"/>
      <c r="TT118" s="51"/>
      <c r="TU118" s="51"/>
      <c r="TV118" s="51"/>
      <c r="TW118" s="51"/>
      <c r="TX118" s="51"/>
      <c r="TY118" s="51"/>
      <c r="TZ118" s="51"/>
      <c r="UA118" s="51"/>
      <c r="UB118" s="51"/>
      <c r="UC118" s="51"/>
      <c r="UD118" s="51"/>
      <c r="UE118" s="51"/>
      <c r="UF118" s="51"/>
      <c r="UG118" s="51"/>
      <c r="UH118" s="51"/>
      <c r="UI118" s="51"/>
      <c r="UJ118" s="51"/>
      <c r="UK118" s="51"/>
      <c r="UL118" s="51"/>
      <c r="UM118" s="51"/>
      <c r="UN118" s="51"/>
      <c r="UO118" s="51"/>
      <c r="UP118" s="51"/>
      <c r="UQ118" s="51"/>
      <c r="UR118" s="51"/>
      <c r="US118" s="51"/>
      <c r="UT118" s="51"/>
      <c r="UU118" s="51"/>
      <c r="UV118" s="51"/>
      <c r="UW118" s="51"/>
      <c r="UX118" s="51"/>
      <c r="UY118" s="51"/>
      <c r="UZ118" s="51"/>
      <c r="VA118" s="51"/>
      <c r="VB118" s="51"/>
      <c r="VC118" s="51"/>
      <c r="VD118" s="51"/>
      <c r="VE118" s="51"/>
      <c r="VF118" s="51"/>
      <c r="VG118" s="51"/>
      <c r="VH118" s="51"/>
      <c r="VI118" s="51"/>
      <c r="VJ118" s="51"/>
      <c r="VK118" s="51"/>
      <c r="VL118" s="51"/>
      <c r="VM118" s="51"/>
      <c r="VN118" s="51"/>
      <c r="VO118" s="51"/>
      <c r="VP118" s="51"/>
      <c r="VQ118" s="51"/>
      <c r="VR118" s="51"/>
      <c r="VS118" s="51"/>
      <c r="VT118" s="51"/>
      <c r="VU118" s="51"/>
      <c r="VV118" s="51"/>
      <c r="VW118" s="51"/>
      <c r="VX118" s="51"/>
      <c r="VY118" s="51"/>
      <c r="VZ118" s="51"/>
      <c r="WA118" s="51"/>
      <c r="WB118" s="51"/>
      <c r="WC118" s="51"/>
      <c r="WD118" s="51"/>
      <c r="WE118" s="51"/>
      <c r="WF118" s="51"/>
      <c r="WG118" s="51"/>
      <c r="WH118" s="51"/>
      <c r="WI118" s="51"/>
      <c r="WJ118" s="51"/>
      <c r="WK118" s="51"/>
      <c r="WL118" s="51"/>
      <c r="WM118" s="51"/>
      <c r="WN118" s="51"/>
      <c r="WO118" s="51"/>
      <c r="WP118" s="51"/>
      <c r="WQ118" s="51"/>
      <c r="WR118" s="51"/>
      <c r="WS118" s="51"/>
      <c r="WT118" s="51"/>
      <c r="WU118" s="51"/>
      <c r="WV118" s="51"/>
      <c r="WW118" s="51"/>
      <c r="WX118" s="51"/>
      <c r="WY118" s="51"/>
      <c r="WZ118" s="51"/>
      <c r="XA118" s="51"/>
      <c r="XB118" s="51"/>
      <c r="XC118" s="51"/>
      <c r="XD118" s="51"/>
      <c r="XE118" s="51"/>
      <c r="XF118" s="51"/>
      <c r="XG118" s="51"/>
      <c r="XH118" s="51"/>
      <c r="XI118" s="51"/>
      <c r="XJ118" s="51"/>
      <c r="XK118" s="51"/>
      <c r="XL118" s="51"/>
      <c r="XM118" s="51"/>
      <c r="XN118" s="51"/>
      <c r="XO118" s="51"/>
      <c r="XP118" s="51"/>
      <c r="XQ118" s="51"/>
      <c r="XR118" s="51"/>
      <c r="XS118" s="51"/>
      <c r="XT118" s="51"/>
      <c r="XU118" s="51"/>
      <c r="XV118" s="51"/>
      <c r="XW118" s="51"/>
      <c r="XX118" s="51"/>
      <c r="XY118" s="51"/>
      <c r="XZ118" s="51"/>
      <c r="YA118" s="51"/>
      <c r="YB118" s="51"/>
      <c r="YC118" s="51"/>
      <c r="YD118" s="51"/>
      <c r="YE118" s="51"/>
      <c r="YF118" s="51"/>
      <c r="YG118" s="51"/>
      <c r="YH118" s="51"/>
      <c r="YI118" s="51"/>
      <c r="YJ118" s="51"/>
      <c r="YK118" s="51"/>
      <c r="YL118" s="51"/>
      <c r="YM118" s="51"/>
      <c r="YN118" s="51"/>
      <c r="YO118" s="51"/>
      <c r="YP118" s="51"/>
      <c r="YQ118" s="51"/>
      <c r="YR118" s="51"/>
      <c r="YS118" s="51"/>
      <c r="YT118" s="51"/>
      <c r="YU118" s="51"/>
      <c r="YV118" s="51"/>
      <c r="YW118" s="51"/>
      <c r="YX118" s="51"/>
      <c r="YY118" s="51"/>
      <c r="YZ118" s="51"/>
      <c r="ZA118" s="51"/>
      <c r="ZB118" s="51"/>
      <c r="ZC118" s="51"/>
      <c r="ZD118" s="51"/>
      <c r="ZE118" s="51"/>
      <c r="ZF118" s="51"/>
      <c r="ZG118" s="51"/>
      <c r="ZH118" s="51"/>
      <c r="ZI118" s="51"/>
      <c r="ZJ118" s="51"/>
      <c r="ZK118" s="51"/>
      <c r="ZL118" s="51"/>
      <c r="ZM118" s="51"/>
      <c r="ZN118" s="51"/>
      <c r="ZO118" s="51"/>
      <c r="ZP118" s="51"/>
      <c r="ZQ118" s="51"/>
      <c r="ZR118" s="51"/>
      <c r="ZS118" s="51"/>
      <c r="ZT118" s="51"/>
      <c r="ZU118" s="51"/>
      <c r="ZV118" s="51"/>
      <c r="ZW118" s="51"/>
      <c r="ZX118" s="51"/>
      <c r="ZY118" s="51"/>
      <c r="ZZ118" s="51"/>
      <c r="AAA118" s="51"/>
      <c r="AAB118" s="51"/>
      <c r="AAC118" s="51"/>
      <c r="AAD118" s="51"/>
      <c r="AAE118" s="51"/>
      <c r="AAF118" s="51"/>
      <c r="AAG118" s="51"/>
      <c r="AAH118" s="51"/>
      <c r="AAI118" s="51"/>
      <c r="AAJ118" s="51"/>
      <c r="AAK118" s="51"/>
      <c r="AAL118" s="51"/>
      <c r="AAM118" s="51"/>
      <c r="AAN118" s="51"/>
      <c r="AAO118" s="51"/>
      <c r="AAP118" s="51"/>
      <c r="AAQ118" s="51"/>
      <c r="AAR118" s="51"/>
      <c r="AAS118" s="51"/>
      <c r="AAT118" s="51"/>
      <c r="AAU118" s="51"/>
      <c r="AAV118" s="51"/>
      <c r="AAW118" s="51"/>
      <c r="AAX118" s="51"/>
      <c r="AAY118" s="51"/>
      <c r="AAZ118" s="51"/>
      <c r="ABA118" s="51"/>
      <c r="ABB118" s="51"/>
      <c r="ABC118" s="51"/>
      <c r="ABD118" s="51"/>
      <c r="ABE118" s="51"/>
      <c r="ABF118" s="51"/>
      <c r="ABG118" s="51"/>
      <c r="ABH118" s="51"/>
      <c r="ABI118" s="51"/>
      <c r="ABJ118" s="51"/>
      <c r="ABK118" s="51"/>
      <c r="ABL118" s="51"/>
      <c r="ABM118" s="51"/>
      <c r="ABN118" s="51"/>
      <c r="ABO118" s="51"/>
      <c r="ABP118" s="51"/>
      <c r="ABQ118" s="51"/>
      <c r="ABR118" s="51"/>
      <c r="ABS118" s="51"/>
      <c r="ABT118" s="51"/>
      <c r="ABU118" s="51"/>
      <c r="ABV118" s="51"/>
      <c r="ABW118" s="51"/>
      <c r="ABX118" s="51"/>
      <c r="ABY118" s="51"/>
      <c r="ABZ118" s="51"/>
      <c r="ACA118" s="51"/>
      <c r="ACB118" s="51"/>
      <c r="ACC118" s="51"/>
      <c r="ACD118" s="51"/>
      <c r="ACE118" s="51"/>
      <c r="ACF118" s="51"/>
      <c r="ACG118" s="51"/>
      <c r="ACH118" s="51"/>
      <c r="ACI118" s="51"/>
      <c r="ACJ118" s="51"/>
      <c r="ACK118" s="51"/>
      <c r="ACL118" s="51"/>
      <c r="ACM118" s="51"/>
      <c r="ACN118" s="51"/>
      <c r="ACO118" s="51"/>
      <c r="ACP118" s="51"/>
      <c r="ACQ118" s="51"/>
      <c r="ACR118" s="51"/>
      <c r="ACS118" s="51"/>
      <c r="ACT118" s="51"/>
      <c r="ACU118" s="51"/>
      <c r="ACV118" s="51"/>
      <c r="ACW118" s="51"/>
      <c r="ACX118" s="51"/>
      <c r="ACY118" s="51"/>
      <c r="ACZ118" s="51"/>
      <c r="ADA118" s="51"/>
      <c r="ADB118" s="51"/>
      <c r="ADC118" s="51"/>
      <c r="ADD118" s="51"/>
      <c r="ADE118" s="51"/>
      <c r="ADF118" s="51"/>
      <c r="ADG118" s="51"/>
      <c r="ADH118" s="51"/>
      <c r="ADI118" s="51"/>
      <c r="ADJ118" s="51"/>
      <c r="ADK118" s="51"/>
      <c r="ADL118" s="51"/>
      <c r="ADM118" s="51"/>
      <c r="ADN118" s="51"/>
      <c r="ADO118" s="51"/>
      <c r="ADP118" s="51"/>
      <c r="ADQ118" s="51"/>
      <c r="ADR118" s="51"/>
      <c r="ADS118" s="51"/>
      <c r="ADT118" s="51"/>
      <c r="ADU118" s="51"/>
      <c r="ADV118" s="51"/>
      <c r="ADW118" s="51"/>
      <c r="ADX118" s="51"/>
      <c r="ADY118" s="51"/>
      <c r="ADZ118" s="51"/>
      <c r="AEA118" s="51"/>
      <c r="AEB118" s="51"/>
      <c r="AEC118" s="51"/>
      <c r="AED118" s="51"/>
      <c r="AEE118" s="51"/>
      <c r="AEF118" s="51"/>
      <c r="AEG118" s="51"/>
      <c r="AEH118" s="51"/>
      <c r="AEI118" s="51"/>
      <c r="AEJ118" s="51"/>
      <c r="AEK118" s="51"/>
      <c r="AEL118" s="51"/>
      <c r="AEM118" s="51"/>
      <c r="AEN118" s="51"/>
      <c r="AEO118" s="51"/>
      <c r="AEP118" s="51"/>
      <c r="AEQ118" s="51"/>
      <c r="AER118" s="51"/>
      <c r="AES118" s="51"/>
      <c r="AET118" s="51"/>
      <c r="AEU118" s="51"/>
      <c r="AEV118" s="51"/>
      <c r="AEW118" s="51"/>
      <c r="AEX118" s="51"/>
      <c r="AEY118" s="51"/>
      <c r="AEZ118" s="51"/>
      <c r="AFA118" s="51"/>
      <c r="AFB118" s="51"/>
      <c r="AFC118" s="51"/>
      <c r="AFD118" s="51"/>
      <c r="AFE118" s="51"/>
      <c r="AFF118" s="51"/>
      <c r="AFG118" s="51"/>
      <c r="AFH118" s="51"/>
      <c r="AFI118" s="51"/>
      <c r="AFJ118" s="51"/>
      <c r="AFK118" s="51"/>
      <c r="AFL118" s="51"/>
      <c r="AFM118" s="51"/>
      <c r="AFN118" s="51"/>
      <c r="AFO118" s="51"/>
      <c r="AFP118" s="51"/>
      <c r="AFQ118" s="51"/>
      <c r="AFR118" s="51"/>
      <c r="AFS118" s="51"/>
      <c r="AFT118" s="51"/>
      <c r="AFU118" s="51"/>
      <c r="AFV118" s="51"/>
      <c r="AFW118" s="51"/>
      <c r="AFX118" s="51"/>
      <c r="AFY118" s="51"/>
      <c r="AFZ118" s="51"/>
      <c r="AGA118" s="51"/>
      <c r="AGB118" s="51"/>
      <c r="AGC118" s="51"/>
      <c r="AGD118" s="51"/>
      <c r="AGE118" s="51"/>
      <c r="AGF118" s="51"/>
      <c r="AGG118" s="51"/>
      <c r="AGH118" s="51"/>
      <c r="AGI118" s="51"/>
      <c r="AGJ118" s="51"/>
      <c r="AGK118" s="51"/>
      <c r="AGL118" s="51"/>
      <c r="AGM118" s="51"/>
      <c r="AGN118" s="51"/>
      <c r="AGO118" s="51"/>
      <c r="AGP118" s="51"/>
      <c r="AGQ118" s="51"/>
      <c r="AGR118" s="51"/>
      <c r="AGS118" s="51"/>
      <c r="AGT118" s="51"/>
      <c r="AGU118" s="51"/>
      <c r="AGV118" s="51"/>
      <c r="AGW118" s="51"/>
      <c r="AGX118" s="51"/>
      <c r="AGY118" s="51"/>
      <c r="AGZ118" s="51"/>
      <c r="AHA118" s="51"/>
      <c r="AHB118" s="51"/>
      <c r="AHC118" s="51"/>
      <c r="AHD118" s="51"/>
      <c r="AHE118" s="51"/>
      <c r="AHF118" s="51"/>
      <c r="AHG118" s="51"/>
      <c r="AHH118" s="51"/>
      <c r="AHI118" s="51"/>
      <c r="AHJ118" s="51"/>
      <c r="AHK118" s="51"/>
      <c r="AHL118" s="51"/>
      <c r="AHM118" s="51"/>
      <c r="AHN118" s="51"/>
      <c r="AHO118" s="51"/>
      <c r="AHP118" s="51"/>
      <c r="AHQ118" s="51"/>
      <c r="AHR118" s="51"/>
      <c r="AHS118" s="51"/>
      <c r="AHT118" s="51"/>
      <c r="AHU118" s="51"/>
      <c r="AHV118" s="51"/>
      <c r="AHW118" s="51"/>
      <c r="AHX118" s="51"/>
      <c r="AHY118" s="51"/>
      <c r="AHZ118" s="51"/>
      <c r="AIA118" s="51"/>
      <c r="AIB118" s="51"/>
      <c r="AIC118" s="51"/>
      <c r="AID118" s="51"/>
      <c r="AIE118" s="51"/>
      <c r="AIF118" s="51"/>
      <c r="AIG118" s="51"/>
      <c r="AIH118" s="51"/>
      <c r="AII118" s="51"/>
      <c r="AIJ118" s="51"/>
      <c r="AIK118" s="51"/>
      <c r="AIL118" s="51"/>
      <c r="AIM118" s="51"/>
      <c r="AIN118" s="51"/>
      <c r="AIO118" s="51"/>
      <c r="AIP118" s="51"/>
      <c r="AIQ118" s="51"/>
      <c r="AIR118" s="51"/>
      <c r="AIS118" s="51"/>
      <c r="AIT118" s="51"/>
      <c r="AIU118" s="51"/>
      <c r="AIV118" s="51"/>
      <c r="AIW118" s="51"/>
      <c r="AIX118" s="51"/>
      <c r="AIY118" s="51"/>
      <c r="AIZ118" s="51"/>
      <c r="AJA118" s="51"/>
      <c r="AJB118" s="51"/>
      <c r="AJC118" s="51"/>
      <c r="AJD118" s="51"/>
      <c r="AJE118" s="51"/>
      <c r="AJF118" s="51"/>
      <c r="AJG118" s="51"/>
      <c r="AJH118" s="51"/>
      <c r="AJI118" s="51"/>
      <c r="AJJ118" s="51"/>
      <c r="AJK118" s="51"/>
      <c r="AJL118" s="51"/>
      <c r="AJM118" s="51"/>
      <c r="AJN118" s="51"/>
      <c r="AJO118" s="51"/>
      <c r="AJP118" s="51"/>
      <c r="AJQ118" s="51"/>
      <c r="AJR118" s="51"/>
      <c r="AJS118" s="51"/>
      <c r="AJT118" s="51"/>
      <c r="AJU118" s="51"/>
      <c r="AJV118" s="51"/>
      <c r="AJW118" s="51"/>
      <c r="AJX118" s="51"/>
      <c r="AJY118" s="51"/>
      <c r="AJZ118" s="51"/>
      <c r="AKA118" s="51"/>
      <c r="AKB118" s="51"/>
      <c r="AKC118" s="51"/>
      <c r="AKD118" s="51"/>
      <c r="AKE118" s="51"/>
      <c r="AKF118" s="51"/>
      <c r="AKG118" s="51"/>
      <c r="AKH118" s="51"/>
      <c r="AKI118" s="51"/>
      <c r="AKJ118" s="51"/>
      <c r="AKK118" s="51"/>
      <c r="AKL118" s="51"/>
      <c r="AKM118" s="51"/>
      <c r="AKN118" s="51"/>
      <c r="AKO118" s="51"/>
      <c r="AKP118" s="51"/>
      <c r="AKQ118" s="51"/>
      <c r="AKR118" s="51"/>
      <c r="AKS118" s="51"/>
      <c r="AKT118" s="51"/>
      <c r="AKU118" s="51"/>
      <c r="AKV118" s="51"/>
      <c r="AKW118" s="51"/>
      <c r="AKX118" s="51"/>
      <c r="AKY118" s="51"/>
      <c r="AKZ118" s="51"/>
      <c r="ALA118" s="51"/>
      <c r="ALB118" s="51"/>
      <c r="ALC118" s="51"/>
      <c r="ALD118" s="51"/>
      <c r="ALE118" s="51"/>
      <c r="ALF118" s="51"/>
      <c r="ALG118" s="51"/>
      <c r="ALH118" s="51"/>
      <c r="ALI118" s="51"/>
      <c r="ALJ118" s="51"/>
      <c r="ALK118" s="51"/>
      <c r="ALL118" s="51"/>
      <c r="ALM118" s="51"/>
      <c r="ALN118" s="51"/>
      <c r="ALO118" s="51"/>
      <c r="ALP118" s="51"/>
      <c r="ALQ118" s="51"/>
      <c r="ALR118" s="51"/>
      <c r="ALS118" s="51"/>
      <c r="ALT118" s="51"/>
      <c r="ALU118" s="51"/>
      <c r="ALV118" s="51"/>
      <c r="ALW118" s="51"/>
      <c r="ALX118" s="51"/>
      <c r="ALY118" s="51"/>
      <c r="ALZ118" s="51"/>
      <c r="AMA118" s="51"/>
      <c r="AMB118" s="51"/>
      <c r="AMC118" s="51"/>
      <c r="AMD118" s="51"/>
      <c r="AME118" s="51"/>
      <c r="AMF118" s="51"/>
      <c r="AMG118" s="51"/>
      <c r="AMH118" s="51"/>
      <c r="AMI118" s="51"/>
      <c r="AMJ118" s="51"/>
      <c r="AMK118" s="51"/>
    </row>
    <row r="119" spans="1:1025" ht="16.2" thickBot="1" x14ac:dyDescent="0.35">
      <c r="A119" s="40"/>
      <c r="B119" s="75"/>
      <c r="C119" s="76"/>
      <c r="D119" s="76"/>
      <c r="E119" s="76"/>
      <c r="F119" s="76"/>
      <c r="G119" s="76"/>
      <c r="H119" s="77"/>
      <c r="I119" s="78"/>
      <c r="J119" s="78"/>
      <c r="K119" s="79"/>
      <c r="L119" s="76"/>
      <c r="M119" s="76"/>
      <c r="N119" s="76"/>
      <c r="O119" s="80"/>
      <c r="P119" s="76"/>
      <c r="Q119" s="81"/>
    </row>
    <row r="120" spans="1:1025" x14ac:dyDescent="0.3">
      <c r="A120" s="51"/>
      <c r="B120" s="52"/>
      <c r="C120" s="52"/>
      <c r="D120" s="52"/>
      <c r="E120" s="52"/>
      <c r="F120" s="52" t="s">
        <v>91</v>
      </c>
      <c r="G120" s="53">
        <f>SUM(G114:G119)</f>
        <v>1913636.3636363638</v>
      </c>
      <c r="I120" s="54"/>
      <c r="J120" s="54"/>
      <c r="K120" s="55"/>
      <c r="L120" s="52"/>
      <c r="M120" s="52"/>
      <c r="N120" s="52"/>
      <c r="O120" s="52"/>
      <c r="P120" s="52"/>
      <c r="Q120" s="52"/>
    </row>
    <row r="121" spans="1:1025" x14ac:dyDescent="0.3">
      <c r="A121" s="51"/>
    </row>
    <row r="122" spans="1:1025" ht="15.75" customHeight="1" x14ac:dyDescent="0.3">
      <c r="A122" s="82">
        <v>6</v>
      </c>
      <c r="B122" s="158" t="s">
        <v>136</v>
      </c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1:1025" ht="15" customHeight="1" thickBot="1" x14ac:dyDescent="0.35">
      <c r="A123" s="51"/>
      <c r="B123" s="159" t="s">
        <v>93</v>
      </c>
      <c r="C123" s="160" t="s">
        <v>9</v>
      </c>
      <c r="D123" s="160" t="s">
        <v>69</v>
      </c>
      <c r="E123" s="172" t="s">
        <v>70</v>
      </c>
      <c r="F123" s="168" t="s">
        <v>72</v>
      </c>
      <c r="G123" s="168"/>
      <c r="H123" s="161" t="s">
        <v>94</v>
      </c>
      <c r="I123" s="161"/>
      <c r="J123" s="161"/>
      <c r="K123" s="160" t="s">
        <v>95</v>
      </c>
      <c r="L123" s="160" t="s">
        <v>96</v>
      </c>
      <c r="M123" s="163" t="s">
        <v>97</v>
      </c>
      <c r="N123" s="163"/>
      <c r="O123" s="164" t="s">
        <v>98</v>
      </c>
      <c r="P123" s="160" t="s">
        <v>78</v>
      </c>
      <c r="Q123" s="160" t="s">
        <v>16</v>
      </c>
    </row>
    <row r="124" spans="1:1025" ht="64.95" customHeight="1" thickBot="1" x14ac:dyDescent="0.35">
      <c r="A124" s="83"/>
      <c r="B124" s="159"/>
      <c r="C124" s="160"/>
      <c r="D124" s="160"/>
      <c r="E124" s="172"/>
      <c r="F124" s="168"/>
      <c r="G124" s="168"/>
      <c r="H124" s="39" t="s">
        <v>79</v>
      </c>
      <c r="I124" s="41" t="s">
        <v>80</v>
      </c>
      <c r="J124" s="42" t="s">
        <v>81</v>
      </c>
      <c r="K124" s="160"/>
      <c r="L124" s="160"/>
      <c r="M124" s="39" t="s">
        <v>137</v>
      </c>
      <c r="N124" s="39" t="s">
        <v>83</v>
      </c>
      <c r="O124" s="164"/>
      <c r="P124" s="160"/>
      <c r="Q124" s="160"/>
    </row>
    <row r="125" spans="1:1025" x14ac:dyDescent="0.3">
      <c r="A125" s="66">
        <v>6.1</v>
      </c>
      <c r="B125" s="44"/>
      <c r="C125" s="67"/>
      <c r="D125" s="67"/>
      <c r="E125" s="67"/>
      <c r="F125" s="155"/>
      <c r="G125" s="155"/>
      <c r="H125" s="84"/>
      <c r="I125" s="85"/>
      <c r="J125" s="68"/>
      <c r="K125" s="86">
        <v>2</v>
      </c>
      <c r="L125" s="67"/>
      <c r="M125" s="67"/>
      <c r="N125" s="67"/>
      <c r="O125" s="70"/>
      <c r="P125" s="67"/>
      <c r="Q125" s="71"/>
    </row>
    <row r="126" spans="1:1025" x14ac:dyDescent="0.3">
      <c r="A126" s="66">
        <v>6.2</v>
      </c>
      <c r="B126" s="74"/>
      <c r="C126" s="44"/>
      <c r="D126" s="44"/>
      <c r="E126" s="44"/>
      <c r="F126" s="156"/>
      <c r="G126" s="156"/>
      <c r="H126" s="44"/>
      <c r="I126" s="60"/>
      <c r="J126" s="57"/>
      <c r="K126" s="57"/>
      <c r="L126" s="44"/>
      <c r="M126" s="44"/>
      <c r="N126" s="44"/>
      <c r="O126" s="72"/>
      <c r="P126" s="44"/>
      <c r="Q126" s="73"/>
    </row>
    <row r="127" spans="1:1025" x14ac:dyDescent="0.3">
      <c r="A127" s="66">
        <v>6.3</v>
      </c>
      <c r="B127" s="74"/>
      <c r="C127" s="44"/>
      <c r="D127" s="44"/>
      <c r="E127" s="44"/>
      <c r="F127" s="87"/>
      <c r="G127" s="88"/>
      <c r="H127" s="44"/>
      <c r="I127" s="60"/>
      <c r="J127" s="57"/>
      <c r="K127" s="57"/>
      <c r="L127" s="44"/>
      <c r="M127" s="44"/>
      <c r="N127" s="44"/>
      <c r="O127" s="72"/>
      <c r="P127" s="44"/>
      <c r="Q127" s="73"/>
    </row>
    <row r="128" spans="1:1025" x14ac:dyDescent="0.3">
      <c r="A128" s="66">
        <v>6.4</v>
      </c>
      <c r="B128" s="74"/>
      <c r="C128" s="44"/>
      <c r="D128" s="44"/>
      <c r="E128" s="44"/>
      <c r="F128" s="156"/>
      <c r="G128" s="156"/>
      <c r="H128" s="44"/>
      <c r="I128" s="60"/>
      <c r="J128" s="57"/>
      <c r="K128" s="57"/>
      <c r="L128" s="44"/>
      <c r="M128" s="44"/>
      <c r="N128" s="44"/>
      <c r="O128" s="72"/>
      <c r="P128" s="44"/>
      <c r="Q128" s="73"/>
    </row>
    <row r="129" spans="1:17" x14ac:dyDescent="0.3">
      <c r="A129" s="40">
        <v>6.5</v>
      </c>
      <c r="B129" s="75"/>
      <c r="C129" s="76"/>
      <c r="D129" s="76"/>
      <c r="E129" s="76"/>
      <c r="F129" s="157"/>
      <c r="G129" s="157"/>
      <c r="H129" s="76"/>
      <c r="I129" s="89"/>
      <c r="J129" s="78"/>
      <c r="K129" s="78"/>
      <c r="L129" s="76"/>
      <c r="M129" s="76"/>
      <c r="N129" s="76"/>
      <c r="O129" s="80"/>
      <c r="P129" s="76"/>
      <c r="Q129" s="81"/>
    </row>
    <row r="130" spans="1:17" x14ac:dyDescent="0.3">
      <c r="A130" s="51"/>
      <c r="B130" s="52"/>
      <c r="C130" s="52"/>
      <c r="D130" s="52"/>
      <c r="E130" s="52"/>
      <c r="F130" s="52"/>
      <c r="G130" s="52" t="s">
        <v>91</v>
      </c>
      <c r="H130" s="64">
        <f>SUM(H125:H129)</f>
        <v>0</v>
      </c>
      <c r="I130" s="65"/>
      <c r="J130" s="54"/>
      <c r="K130" s="54"/>
      <c r="L130" s="52"/>
      <c r="M130" s="52"/>
      <c r="N130" s="52"/>
      <c r="O130" s="52"/>
      <c r="P130" s="52"/>
      <c r="Q130" s="52"/>
    </row>
    <row r="131" spans="1:17" x14ac:dyDescent="0.3">
      <c r="A131" s="51"/>
      <c r="F131" s="52"/>
      <c r="G131" s="52"/>
      <c r="H131" s="52"/>
      <c r="I131" s="65"/>
      <c r="J131" s="54"/>
      <c r="K131" s="54"/>
      <c r="L131" s="52"/>
      <c r="M131" s="52"/>
      <c r="N131" s="52"/>
      <c r="O131" s="52"/>
      <c r="P131" s="52"/>
      <c r="Q131" s="52"/>
    </row>
    <row r="132" spans="1:17" ht="15.75" customHeight="1" x14ac:dyDescent="0.3">
      <c r="A132" s="37">
        <v>7</v>
      </c>
      <c r="B132" s="158" t="s">
        <v>138</v>
      </c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1:17" ht="15" customHeight="1" x14ac:dyDescent="0.3">
      <c r="A133" s="38"/>
      <c r="B133" s="159" t="s">
        <v>93</v>
      </c>
      <c r="C133" s="160" t="s">
        <v>139</v>
      </c>
      <c r="D133" s="160" t="s">
        <v>69</v>
      </c>
      <c r="E133" s="160"/>
      <c r="F133" s="160" t="s">
        <v>72</v>
      </c>
      <c r="G133" s="160"/>
      <c r="H133" s="161" t="s">
        <v>94</v>
      </c>
      <c r="I133" s="161"/>
      <c r="J133" s="161"/>
      <c r="K133" s="160" t="s">
        <v>95</v>
      </c>
      <c r="L133" s="162" t="s">
        <v>140</v>
      </c>
      <c r="M133" s="163" t="s">
        <v>97</v>
      </c>
      <c r="N133" s="163"/>
      <c r="O133" s="164" t="s">
        <v>141</v>
      </c>
      <c r="P133" s="160" t="s">
        <v>78</v>
      </c>
      <c r="Q133" s="160" t="s">
        <v>16</v>
      </c>
    </row>
    <row r="134" spans="1:17" ht="93.6" x14ac:dyDescent="0.3">
      <c r="A134" s="40"/>
      <c r="B134" s="159"/>
      <c r="C134" s="160"/>
      <c r="D134" s="160"/>
      <c r="E134" s="160"/>
      <c r="F134" s="160"/>
      <c r="G134" s="160"/>
      <c r="H134" s="39" t="s">
        <v>79</v>
      </c>
      <c r="I134" s="39" t="s">
        <v>80</v>
      </c>
      <c r="J134" s="41" t="s">
        <v>81</v>
      </c>
      <c r="K134" s="160"/>
      <c r="L134" s="162"/>
      <c r="M134" s="39" t="s">
        <v>142</v>
      </c>
      <c r="N134" s="39" t="s">
        <v>143</v>
      </c>
      <c r="O134" s="164"/>
      <c r="P134" s="160"/>
      <c r="Q134" s="160"/>
    </row>
    <row r="135" spans="1:17" x14ac:dyDescent="0.3">
      <c r="A135" s="66">
        <v>7.1</v>
      </c>
      <c r="B135" s="90"/>
      <c r="C135" s="67"/>
      <c r="D135" s="155"/>
      <c r="E135" s="155"/>
      <c r="F135" s="155"/>
      <c r="G135" s="155"/>
      <c r="H135" s="67"/>
      <c r="I135" s="69"/>
      <c r="J135" s="85"/>
      <c r="K135" s="68"/>
      <c r="L135" s="91"/>
      <c r="M135" s="67"/>
      <c r="N135" s="67"/>
      <c r="O135" s="70"/>
      <c r="P135" s="67"/>
      <c r="Q135" s="71"/>
    </row>
    <row r="136" spans="1:17" x14ac:dyDescent="0.3">
      <c r="A136" s="66">
        <v>7.2</v>
      </c>
      <c r="B136" s="74"/>
      <c r="C136" s="44"/>
      <c r="D136" s="156"/>
      <c r="E136" s="156"/>
      <c r="F136" s="156"/>
      <c r="G136" s="156"/>
      <c r="H136" s="44"/>
      <c r="I136" s="48"/>
      <c r="J136" s="60"/>
      <c r="K136" s="57"/>
      <c r="L136" s="92"/>
      <c r="M136" s="44"/>
      <c r="N136" s="44"/>
      <c r="O136" s="72"/>
      <c r="P136" s="44"/>
      <c r="Q136" s="73"/>
    </row>
    <row r="137" spans="1:17" x14ac:dyDescent="0.3">
      <c r="A137" s="66">
        <v>7.3</v>
      </c>
      <c r="B137" s="74"/>
      <c r="C137" s="44"/>
      <c r="D137" s="156"/>
      <c r="E137" s="156"/>
      <c r="F137" s="156"/>
      <c r="G137" s="156"/>
      <c r="H137" s="44"/>
      <c r="I137" s="48"/>
      <c r="J137" s="60"/>
      <c r="K137" s="57"/>
      <c r="L137" s="92"/>
      <c r="M137" s="44"/>
      <c r="N137" s="44"/>
      <c r="O137" s="72"/>
      <c r="P137" s="44"/>
      <c r="Q137" s="73"/>
    </row>
    <row r="138" spans="1:17" x14ac:dyDescent="0.3">
      <c r="A138" s="66">
        <v>7.4</v>
      </c>
      <c r="B138" s="74"/>
      <c r="C138" s="44"/>
      <c r="D138" s="156"/>
      <c r="E138" s="156"/>
      <c r="F138" s="156"/>
      <c r="G138" s="156"/>
      <c r="H138" s="44"/>
      <c r="I138" s="48"/>
      <c r="J138" s="60"/>
      <c r="K138" s="57"/>
      <c r="L138" s="92"/>
      <c r="M138" s="44"/>
      <c r="N138" s="44"/>
      <c r="O138" s="72"/>
      <c r="P138" s="44"/>
      <c r="Q138" s="73"/>
    </row>
    <row r="139" spans="1:17" x14ac:dyDescent="0.3">
      <c r="A139" s="40">
        <v>7.5</v>
      </c>
      <c r="B139" s="75"/>
      <c r="C139" s="76"/>
      <c r="D139" s="157"/>
      <c r="E139" s="157"/>
      <c r="F139" s="157"/>
      <c r="G139" s="157"/>
      <c r="H139" s="76"/>
      <c r="I139" s="79"/>
      <c r="J139" s="89"/>
      <c r="K139" s="78"/>
      <c r="L139" s="93"/>
      <c r="M139" s="76"/>
      <c r="N139" s="76"/>
      <c r="O139" s="80"/>
      <c r="P139" s="76"/>
      <c r="Q139" s="81"/>
    </row>
    <row r="140" spans="1:17" ht="15.75" customHeight="1" x14ac:dyDescent="0.3">
      <c r="G140" s="11" t="s">
        <v>91</v>
      </c>
      <c r="H140" s="26">
        <f>SUM(H135:H139)</f>
        <v>0</v>
      </c>
    </row>
    <row r="144" spans="1:17" ht="15.75" customHeight="1" x14ac:dyDescent="0.3">
      <c r="B144" s="154" t="s">
        <v>144</v>
      </c>
      <c r="C144" s="24" t="s">
        <v>13</v>
      </c>
    </row>
    <row r="145" spans="2:5" x14ac:dyDescent="0.3">
      <c r="B145" s="154"/>
      <c r="C145" s="24" t="s">
        <v>14</v>
      </c>
    </row>
    <row r="146" spans="2:5" x14ac:dyDescent="0.3">
      <c r="B146" s="154"/>
      <c r="C146" s="94" t="s">
        <v>15</v>
      </c>
    </row>
    <row r="148" spans="2:5" ht="15.75" customHeight="1" x14ac:dyDescent="0.3">
      <c r="B148" s="154" t="s">
        <v>16</v>
      </c>
      <c r="C148" s="24" t="s">
        <v>17</v>
      </c>
    </row>
    <row r="149" spans="2:5" x14ac:dyDescent="0.3">
      <c r="B149" s="154"/>
      <c r="C149" s="24" t="s">
        <v>18</v>
      </c>
    </row>
    <row r="150" spans="2:5" x14ac:dyDescent="0.3">
      <c r="B150" s="154"/>
      <c r="C150" s="24" t="s">
        <v>19</v>
      </c>
    </row>
    <row r="151" spans="2:5" x14ac:dyDescent="0.3">
      <c r="B151" s="154"/>
      <c r="C151" s="24" t="s">
        <v>20</v>
      </c>
    </row>
    <row r="152" spans="2:5" x14ac:dyDescent="0.3">
      <c r="B152" s="154"/>
      <c r="C152" s="24" t="s">
        <v>21</v>
      </c>
    </row>
    <row r="153" spans="2:5" x14ac:dyDescent="0.3">
      <c r="B153" s="154"/>
      <c r="C153" s="24" t="s">
        <v>22</v>
      </c>
    </row>
    <row r="154" spans="2:5" x14ac:dyDescent="0.3">
      <c r="B154" s="154"/>
      <c r="C154" s="24" t="s">
        <v>23</v>
      </c>
    </row>
    <row r="155" spans="2:5" x14ac:dyDescent="0.3">
      <c r="B155" s="154"/>
      <c r="C155" s="24" t="s">
        <v>145</v>
      </c>
    </row>
    <row r="157" spans="2:5" ht="15.75" customHeight="1" x14ac:dyDescent="0.3">
      <c r="B157" s="165" t="s">
        <v>27</v>
      </c>
      <c r="C157" s="156" t="s">
        <v>146</v>
      </c>
      <c r="D157" s="24" t="s">
        <v>109</v>
      </c>
      <c r="E157" s="44"/>
    </row>
    <row r="158" spans="2:5" x14ac:dyDescent="0.3">
      <c r="B158" s="165"/>
      <c r="C158" s="156"/>
      <c r="D158" s="24" t="s">
        <v>147</v>
      </c>
      <c r="E158" s="44"/>
    </row>
    <row r="159" spans="2:5" ht="31.2" x14ac:dyDescent="0.3">
      <c r="B159" s="165"/>
      <c r="C159" s="156"/>
      <c r="D159" s="24" t="s">
        <v>113</v>
      </c>
      <c r="E159" s="44"/>
    </row>
    <row r="160" spans="2:5" x14ac:dyDescent="0.3">
      <c r="B160" s="165"/>
      <c r="C160" s="156"/>
      <c r="D160" s="24" t="s">
        <v>32</v>
      </c>
      <c r="E160" s="44"/>
    </row>
    <row r="161" spans="2:5" x14ac:dyDescent="0.3">
      <c r="B161" s="165"/>
      <c r="C161" s="156"/>
      <c r="D161" s="24" t="s">
        <v>33</v>
      </c>
      <c r="E161" s="44"/>
    </row>
    <row r="162" spans="2:5" x14ac:dyDescent="0.3">
      <c r="B162" s="165"/>
      <c r="C162" s="156"/>
      <c r="D162" s="24" t="s">
        <v>148</v>
      </c>
      <c r="E162" s="44"/>
    </row>
    <row r="163" spans="2:5" x14ac:dyDescent="0.3">
      <c r="B163" s="165"/>
      <c r="C163" s="156"/>
      <c r="D163" s="24" t="s">
        <v>149</v>
      </c>
      <c r="E163" s="44"/>
    </row>
    <row r="164" spans="2:5" ht="15.75" customHeight="1" x14ac:dyDescent="0.3">
      <c r="B164" s="165"/>
      <c r="C164" s="166" t="s">
        <v>36</v>
      </c>
      <c r="D164" s="24" t="s">
        <v>37</v>
      </c>
      <c r="E164" s="44"/>
    </row>
    <row r="165" spans="2:5" x14ac:dyDescent="0.3">
      <c r="B165" s="165"/>
      <c r="C165" s="166"/>
      <c r="D165" s="24" t="s">
        <v>38</v>
      </c>
      <c r="E165" s="44"/>
    </row>
    <row r="166" spans="2:5" x14ac:dyDescent="0.3">
      <c r="B166" s="165"/>
      <c r="C166" s="166"/>
      <c r="D166" s="24" t="s">
        <v>39</v>
      </c>
    </row>
    <row r="167" spans="2:5" x14ac:dyDescent="0.3">
      <c r="B167" s="165"/>
      <c r="C167" s="166"/>
      <c r="D167" s="24" t="s">
        <v>32</v>
      </c>
    </row>
    <row r="168" spans="2:5" x14ac:dyDescent="0.3">
      <c r="B168" s="165"/>
      <c r="C168" s="166"/>
      <c r="D168" s="24" t="s">
        <v>33</v>
      </c>
    </row>
    <row r="169" spans="2:5" x14ac:dyDescent="0.3">
      <c r="B169" s="165"/>
      <c r="C169" s="166"/>
      <c r="D169" s="24" t="s">
        <v>150</v>
      </c>
    </row>
    <row r="170" spans="2:5" ht="31.2" x14ac:dyDescent="0.3">
      <c r="B170" s="165"/>
      <c r="C170" s="166"/>
      <c r="D170" s="24" t="s">
        <v>41</v>
      </c>
    </row>
    <row r="171" spans="2:5" x14ac:dyDescent="0.3">
      <c r="B171" s="165"/>
      <c r="C171" s="166"/>
      <c r="D171" s="24" t="s">
        <v>42</v>
      </c>
    </row>
    <row r="172" spans="2:5" x14ac:dyDescent="0.3">
      <c r="B172" s="165"/>
      <c r="C172" s="166"/>
      <c r="D172" s="24" t="s">
        <v>43</v>
      </c>
    </row>
    <row r="173" spans="2:5" ht="31.2" x14ac:dyDescent="0.3">
      <c r="B173" s="165"/>
      <c r="C173" s="166"/>
      <c r="D173" s="24" t="s">
        <v>44</v>
      </c>
    </row>
    <row r="174" spans="2:5" ht="15.75" customHeight="1" x14ac:dyDescent="0.3">
      <c r="B174" s="165"/>
      <c r="C174" s="167" t="s">
        <v>151</v>
      </c>
      <c r="D174" s="24" t="s">
        <v>134</v>
      </c>
    </row>
    <row r="175" spans="2:5" x14ac:dyDescent="0.3">
      <c r="B175" s="165"/>
      <c r="C175" s="167"/>
      <c r="D175" s="24" t="s">
        <v>32</v>
      </c>
    </row>
    <row r="176" spans="2:5" x14ac:dyDescent="0.3">
      <c r="B176" s="165"/>
      <c r="C176" s="167"/>
      <c r="D176" s="24" t="s">
        <v>33</v>
      </c>
    </row>
  </sheetData>
  <autoFilter ref="A74:T107" xr:uid="{00000000-0009-0000-0000-000001000000}"/>
  <mergeCells count="147">
    <mergeCell ref="B12:Q12"/>
    <mergeCell ref="B14:Q14"/>
    <mergeCell ref="B15:B16"/>
    <mergeCell ref="C15:C16"/>
    <mergeCell ref="D15:D16"/>
    <mergeCell ref="E15:E16"/>
    <mergeCell ref="F15:F16"/>
    <mergeCell ref="G15:G16"/>
    <mergeCell ref="H15:J15"/>
    <mergeCell ref="K15:K16"/>
    <mergeCell ref="L15:L16"/>
    <mergeCell ref="M15:N15"/>
    <mergeCell ref="O15:O16"/>
    <mergeCell ref="P15:P16"/>
    <mergeCell ref="Q15:Q16"/>
    <mergeCell ref="B33:Q33"/>
    <mergeCell ref="B34:B35"/>
    <mergeCell ref="C34:C35"/>
    <mergeCell ref="D34:D35"/>
    <mergeCell ref="E34:E35"/>
    <mergeCell ref="F34:F35"/>
    <mergeCell ref="G34:G35"/>
    <mergeCell ref="H34:J34"/>
    <mergeCell ref="K34:K35"/>
    <mergeCell ref="L34:L35"/>
    <mergeCell ref="M34:N34"/>
    <mergeCell ref="O34:O35"/>
    <mergeCell ref="P34:P35"/>
    <mergeCell ref="Q34:Q35"/>
    <mergeCell ref="B54:Q54"/>
    <mergeCell ref="B55:B56"/>
    <mergeCell ref="C55:C56"/>
    <mergeCell ref="D55:D56"/>
    <mergeCell ref="E55:E56"/>
    <mergeCell ref="F55:F56"/>
    <mergeCell ref="G55:G56"/>
    <mergeCell ref="H55:J55"/>
    <mergeCell ref="K55:K56"/>
    <mergeCell ref="L55:L56"/>
    <mergeCell ref="M55:N55"/>
    <mergeCell ref="O55:O56"/>
    <mergeCell ref="P55:P56"/>
    <mergeCell ref="Q55:Q56"/>
    <mergeCell ref="B72:Q72"/>
    <mergeCell ref="B73:B74"/>
    <mergeCell ref="C73:C74"/>
    <mergeCell ref="D73:D74"/>
    <mergeCell ref="E73:E74"/>
    <mergeCell ref="F73:G73"/>
    <mergeCell ref="H73:J73"/>
    <mergeCell ref="K73:K74"/>
    <mergeCell ref="L73:L74"/>
    <mergeCell ref="M73:N73"/>
    <mergeCell ref="O73:O74"/>
    <mergeCell ref="P73:P74"/>
    <mergeCell ref="Q73:Q74"/>
    <mergeCell ref="F74:G74"/>
    <mergeCell ref="F81:G81"/>
    <mergeCell ref="F82:G82"/>
    <mergeCell ref="F83:G83"/>
    <mergeCell ref="F84:G84"/>
    <mergeCell ref="F85:G85"/>
    <mergeCell ref="F86:G86"/>
    <mergeCell ref="F87:G87"/>
    <mergeCell ref="F88:G88"/>
    <mergeCell ref="F75:G75"/>
    <mergeCell ref="F76:G76"/>
    <mergeCell ref="F77:G77"/>
    <mergeCell ref="F78:G78"/>
    <mergeCell ref="F79:G79"/>
    <mergeCell ref="F80:G80"/>
    <mergeCell ref="F89:G89"/>
    <mergeCell ref="F90:G90"/>
    <mergeCell ref="F91:G91"/>
    <mergeCell ref="F92:G92"/>
    <mergeCell ref="F93:G93"/>
    <mergeCell ref="F99:G99"/>
    <mergeCell ref="F104:G104"/>
    <mergeCell ref="B111:Q111"/>
    <mergeCell ref="B112:B113"/>
    <mergeCell ref="C112:C113"/>
    <mergeCell ref="D112:D113"/>
    <mergeCell ref="E112:E113"/>
    <mergeCell ref="F112:F113"/>
    <mergeCell ref="G112:I112"/>
    <mergeCell ref="J112:J113"/>
    <mergeCell ref="K112:K113"/>
    <mergeCell ref="L112:L113"/>
    <mergeCell ref="M112:N112"/>
    <mergeCell ref="O112:O113"/>
    <mergeCell ref="P112:P113"/>
    <mergeCell ref="Q112:Q113"/>
    <mergeCell ref="F94:G94"/>
    <mergeCell ref="F95:G95"/>
    <mergeCell ref="F96:G96"/>
    <mergeCell ref="Q133:Q134"/>
    <mergeCell ref="B122:Q122"/>
    <mergeCell ref="B123:B124"/>
    <mergeCell ref="C123:C124"/>
    <mergeCell ref="D123:D124"/>
    <mergeCell ref="E123:E124"/>
    <mergeCell ref="F123:G124"/>
    <mergeCell ref="H123:J123"/>
    <mergeCell ref="K123:K124"/>
    <mergeCell ref="L123:L124"/>
    <mergeCell ref="M123:N123"/>
    <mergeCell ref="O123:O124"/>
    <mergeCell ref="P123:P124"/>
    <mergeCell ref="Q123:Q124"/>
    <mergeCell ref="B157:B176"/>
    <mergeCell ref="C157:C163"/>
    <mergeCell ref="C164:C173"/>
    <mergeCell ref="C174:C176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F105:G105"/>
    <mergeCell ref="F106:G106"/>
    <mergeCell ref="F97:G97"/>
    <mergeCell ref="F98:G98"/>
    <mergeCell ref="F101:G101"/>
    <mergeCell ref="F102:G102"/>
    <mergeCell ref="F103:G103"/>
    <mergeCell ref="B144:B146"/>
    <mergeCell ref="B148:B155"/>
    <mergeCell ref="F125:G125"/>
    <mergeCell ref="F126:G126"/>
    <mergeCell ref="F128:G128"/>
    <mergeCell ref="F129:G129"/>
    <mergeCell ref="B132:Q132"/>
    <mergeCell ref="B133:B134"/>
    <mergeCell ref="C133:C134"/>
    <mergeCell ref="D133:E134"/>
    <mergeCell ref="F133:G134"/>
    <mergeCell ref="H133:J133"/>
    <mergeCell ref="K133:K134"/>
    <mergeCell ref="L133:L134"/>
    <mergeCell ref="M133:N133"/>
    <mergeCell ref="O133:O134"/>
    <mergeCell ref="P133:P134"/>
  </mergeCells>
  <dataValidations count="8">
    <dataValidation type="list" allowBlank="1" showInputMessage="1" showErrorMessage="1" sqref="L130:L131" xr:uid="{00000000-0002-0000-0100-000000000000}">
      <formula1>#REF!</formula1>
      <formula2>0</formula2>
    </dataValidation>
    <dataValidation type="list" allowBlank="1" showInputMessage="1" showErrorMessage="1" sqref="L125:L129 L75:L109 L17:L31 L36:L52 L57:L70 L114:L120" xr:uid="{00000000-0002-0000-0100-000001000000}">
      <formula1>$C$144:$C$146</formula1>
      <formula2>0</formula2>
    </dataValidation>
    <dataValidation type="list" allowBlank="1" showInputMessage="1" showErrorMessage="1" sqref="E130" xr:uid="{00000000-0002-0000-0100-000002000000}">
      <formula1>#REF!</formula1>
      <formula2>0</formula2>
    </dataValidation>
    <dataValidation type="list" allowBlank="1" showInputMessage="1" showErrorMessage="1" sqref="E36:E52 E57:E70 E17:E31" xr:uid="{00000000-0002-0000-0100-000004000000}">
      <formula1>$D$164:$D$173</formula1>
      <formula2>0</formula2>
    </dataValidation>
    <dataValidation type="list" allowBlank="1" showInputMessage="1" showErrorMessage="1" sqref="Q125:Q129 Q135:Q139 Q114:Q120 Q36:Q52 Q57:Q70 Q75:Q109 Q17:Q31" xr:uid="{00000000-0002-0000-0100-000005000000}">
      <formula1>$C$148:$C$155</formula1>
      <formula2>0</formula2>
    </dataValidation>
    <dataValidation type="list" allowBlank="1" showInputMessage="1" showErrorMessage="1" sqref="E125:E129" xr:uid="{00000000-0002-0000-0100-000006000000}">
      <formula1>capacitacao</formula1>
      <formula2>0</formula2>
    </dataValidation>
    <dataValidation type="list" allowBlank="1" showInputMessage="1" showErrorMessage="1" sqref="E114:E120" xr:uid="{00000000-0002-0000-0100-000003000000}">
      <formula1>$D$174:$D$176</formula1>
      <formula2>0</formula2>
    </dataValidation>
    <dataValidation type="list" allowBlank="1" showInputMessage="1" showErrorMessage="1" sqref="E75:E109" xr:uid="{00000000-0002-0000-0100-000007000000}">
      <formula1>$D$157:$D$163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MK102"/>
  <sheetViews>
    <sheetView topLeftCell="A117" zoomScale="65" zoomScaleNormal="65" workbookViewId="0">
      <selection activeCell="B126" sqref="B126"/>
    </sheetView>
  </sheetViews>
  <sheetFormatPr defaultRowHeight="15.6" x14ac:dyDescent="0.3"/>
  <cols>
    <col min="1" max="1" width="56.88671875" style="95" customWidth="1"/>
    <col min="2" max="2" width="90.21875" style="95" customWidth="1"/>
    <col min="3" max="3" width="62.21875" style="95" customWidth="1"/>
    <col min="4" max="4" width="41.44140625" style="95" customWidth="1"/>
    <col min="5" max="5" width="36.77734375" style="95" customWidth="1"/>
    <col min="6" max="7" width="12.77734375" style="95" customWidth="1"/>
    <col min="8" max="8" width="15.77734375" style="96" customWidth="1"/>
    <col min="9" max="9" width="15.77734375" style="97" customWidth="1"/>
    <col min="10" max="10" width="18" style="97" customWidth="1"/>
    <col min="11" max="11" width="12.77734375" style="95" customWidth="1"/>
    <col min="12" max="12" width="19.5546875" style="95" customWidth="1"/>
    <col min="13" max="13" width="15.5546875" style="95" customWidth="1"/>
    <col min="14" max="14" width="15" style="95" customWidth="1"/>
    <col min="15" max="17" width="18.77734375" style="95" customWidth="1"/>
    <col min="18" max="1025" width="8.77734375" style="95" customWidth="1"/>
  </cols>
  <sheetData>
    <row r="3" spans="1:13" x14ac:dyDescent="0.3">
      <c r="A3"/>
    </row>
    <row r="5" spans="1:13" x14ac:dyDescent="0.3">
      <c r="B5" s="29"/>
    </row>
    <row r="6" spans="1:13" x14ac:dyDescent="0.3">
      <c r="A6" s="98"/>
      <c r="B6" s="99" t="s">
        <v>56</v>
      </c>
      <c r="C6" s="98"/>
      <c r="D6" s="98"/>
      <c r="E6" s="98"/>
      <c r="F6" s="98"/>
      <c r="G6" s="98"/>
      <c r="H6" s="100"/>
      <c r="I6" s="101"/>
      <c r="J6" s="101"/>
      <c r="K6" s="98"/>
      <c r="L6" s="98"/>
      <c r="M6" s="98"/>
    </row>
    <row r="7" spans="1:13" x14ac:dyDescent="0.3">
      <c r="B7" s="98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x14ac:dyDescent="0.3">
      <c r="A8" s="98"/>
      <c r="B8" s="103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x14ac:dyDescent="0.3">
      <c r="A9" s="104" t="s">
        <v>152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x14ac:dyDescent="0.3">
      <c r="A10" s="106" t="s">
        <v>59</v>
      </c>
      <c r="B10" s="106"/>
      <c r="C10" s="98"/>
      <c r="D10" s="98"/>
      <c r="E10" s="98"/>
      <c r="F10" s="98"/>
      <c r="G10" s="98"/>
      <c r="H10" s="100"/>
      <c r="I10" s="101"/>
      <c r="J10" s="101"/>
      <c r="K10" s="98"/>
      <c r="L10" s="98"/>
      <c r="M10" s="98"/>
    </row>
    <row r="11" spans="1:13" x14ac:dyDescent="0.3">
      <c r="A11" s="98"/>
      <c r="B11" s="107"/>
      <c r="C11" s="98"/>
      <c r="D11" s="98"/>
      <c r="E11" s="98"/>
      <c r="F11" s="98"/>
      <c r="G11" s="98"/>
      <c r="H11" s="100"/>
      <c r="I11" s="101"/>
      <c r="J11" s="101"/>
      <c r="K11" s="98"/>
      <c r="L11" s="98"/>
      <c r="M11" s="98"/>
    </row>
    <row r="12" spans="1:13" x14ac:dyDescent="0.3">
      <c r="A12" s="108" t="s">
        <v>153</v>
      </c>
      <c r="B12" s="108"/>
      <c r="C12" s="105"/>
      <c r="D12" s="98"/>
      <c r="E12" s="98"/>
      <c r="F12" s="98"/>
      <c r="G12" s="98"/>
      <c r="H12" s="100"/>
      <c r="I12" s="101"/>
      <c r="J12" s="101"/>
      <c r="K12" s="98"/>
      <c r="L12" s="98"/>
      <c r="M12" s="98"/>
    </row>
    <row r="13" spans="1:13" x14ac:dyDescent="0.3">
      <c r="A13" s="104" t="s">
        <v>154</v>
      </c>
      <c r="B13" s="104"/>
      <c r="C13" s="105"/>
      <c r="D13" s="98"/>
      <c r="E13" s="98"/>
      <c r="F13" s="98"/>
      <c r="G13" s="98"/>
      <c r="H13" s="100"/>
      <c r="I13" s="101"/>
      <c r="J13" s="101"/>
      <c r="K13" s="98"/>
      <c r="L13" s="98"/>
      <c r="M13" s="98"/>
    </row>
    <row r="14" spans="1:13" x14ac:dyDescent="0.3">
      <c r="A14" s="104" t="s">
        <v>155</v>
      </c>
      <c r="B14" s="104"/>
      <c r="C14" s="105"/>
      <c r="D14" s="98"/>
      <c r="E14" s="98"/>
      <c r="F14" s="98"/>
      <c r="G14" s="98"/>
      <c r="H14" s="100"/>
      <c r="I14" s="101"/>
      <c r="J14" s="101"/>
      <c r="K14" s="98"/>
      <c r="L14" s="98"/>
      <c r="M14" s="98"/>
    </row>
    <row r="15" spans="1:13" x14ac:dyDescent="0.3">
      <c r="B15" s="109"/>
    </row>
    <row r="16" spans="1:13" x14ac:dyDescent="0.3">
      <c r="B16" s="109"/>
    </row>
    <row r="17" spans="1:19" ht="15.75" customHeight="1" x14ac:dyDescent="0.3">
      <c r="A17" s="175" t="s">
        <v>156</v>
      </c>
      <c r="B17" s="175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  <c r="S17" s="111"/>
    </row>
    <row r="18" spans="1:19" ht="15.75" customHeight="1" x14ac:dyDescent="0.3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1"/>
      <c r="S18" s="111"/>
    </row>
    <row r="19" spans="1:19" s="95" customFormat="1" x14ac:dyDescent="0.3">
      <c r="A19" s="109" t="s">
        <v>157</v>
      </c>
      <c r="B19" s="111"/>
    </row>
    <row r="20" spans="1:19" s="95" customFormat="1" ht="14.7" customHeight="1" x14ac:dyDescent="0.3">
      <c r="A20" s="111"/>
      <c r="B20" s="111"/>
    </row>
    <row r="21" spans="1:19" s="114" customFormat="1" ht="4.95" customHeight="1" x14ac:dyDescent="0.3">
      <c r="A21" s="113"/>
      <c r="B21" s="113"/>
    </row>
    <row r="22" spans="1:19" s="95" customFormat="1" ht="15.45" customHeight="1" x14ac:dyDescent="0.3">
      <c r="A22" s="176" t="s">
        <v>158</v>
      </c>
      <c r="B22" s="176" t="s">
        <v>159</v>
      </c>
    </row>
    <row r="23" spans="1:19" s="95" customFormat="1" ht="15.45" customHeight="1" x14ac:dyDescent="0.3">
      <c r="A23" s="176"/>
      <c r="B23" s="176"/>
    </row>
    <row r="24" spans="1:19" s="95" customFormat="1" ht="15.45" customHeight="1" x14ac:dyDescent="0.3">
      <c r="A24" s="174" t="s">
        <v>160</v>
      </c>
      <c r="B24" s="173"/>
    </row>
    <row r="25" spans="1:19" s="95" customFormat="1" x14ac:dyDescent="0.3">
      <c r="A25" s="174"/>
      <c r="B25" s="173"/>
    </row>
    <row r="26" spans="1:19" s="95" customFormat="1" ht="46.5" customHeight="1" x14ac:dyDescent="0.3">
      <c r="A26" s="173" t="s">
        <v>161</v>
      </c>
      <c r="B26" s="173" t="s">
        <v>162</v>
      </c>
    </row>
    <row r="27" spans="1:19" s="95" customFormat="1" hidden="1" x14ac:dyDescent="0.3">
      <c r="A27" s="173"/>
      <c r="B27" s="173"/>
    </row>
    <row r="28" spans="1:19" s="95" customFormat="1" ht="15.45" customHeight="1" x14ac:dyDescent="0.3">
      <c r="A28" s="174" t="s">
        <v>163</v>
      </c>
      <c r="B28" s="173"/>
    </row>
    <row r="29" spans="1:19" s="95" customFormat="1" x14ac:dyDescent="0.3">
      <c r="A29" s="174"/>
      <c r="B29" s="173"/>
    </row>
    <row r="30" spans="1:19" s="95" customFormat="1" ht="42.45" customHeight="1" x14ac:dyDescent="0.3">
      <c r="A30" s="173" t="s">
        <v>164</v>
      </c>
      <c r="B30" s="173" t="s">
        <v>165</v>
      </c>
    </row>
    <row r="31" spans="1:19" s="95" customFormat="1" hidden="1" x14ac:dyDescent="0.3">
      <c r="A31" s="173"/>
      <c r="B31" s="173"/>
    </row>
    <row r="32" spans="1:19" s="95" customFormat="1" ht="37.200000000000003" customHeight="1" x14ac:dyDescent="0.3">
      <c r="A32" s="174" t="s">
        <v>166</v>
      </c>
      <c r="B32" s="173"/>
    </row>
    <row r="33" spans="1:2" s="95" customFormat="1" ht="51.45" hidden="1" customHeight="1" x14ac:dyDescent="0.3">
      <c r="A33" s="174"/>
      <c r="B33" s="173"/>
    </row>
    <row r="34" spans="1:2" s="95" customFormat="1" ht="61.95" customHeight="1" x14ac:dyDescent="0.3">
      <c r="A34" s="173" t="s">
        <v>167</v>
      </c>
      <c r="B34" s="173" t="s">
        <v>168</v>
      </c>
    </row>
    <row r="35" spans="1:2" s="95" customFormat="1" hidden="1" x14ac:dyDescent="0.3">
      <c r="A35" s="173"/>
      <c r="B35" s="173"/>
    </row>
    <row r="36" spans="1:2" s="95" customFormat="1" ht="34.200000000000003" customHeight="1" x14ac:dyDescent="0.3">
      <c r="A36" s="174" t="s">
        <v>169</v>
      </c>
      <c r="B36" s="173"/>
    </row>
    <row r="37" spans="1:2" s="95" customFormat="1" hidden="1" x14ac:dyDescent="0.3">
      <c r="A37" s="174"/>
      <c r="B37" s="173"/>
    </row>
    <row r="38" spans="1:2" s="95" customFormat="1" ht="68.7" customHeight="1" x14ac:dyDescent="0.3">
      <c r="A38" s="173" t="s">
        <v>170</v>
      </c>
      <c r="B38" s="173" t="s">
        <v>171</v>
      </c>
    </row>
    <row r="39" spans="1:2" s="95" customFormat="1" hidden="1" x14ac:dyDescent="0.3">
      <c r="A39" s="173"/>
      <c r="B39" s="173"/>
    </row>
    <row r="40" spans="1:2" s="95" customFormat="1" ht="55.5" customHeight="1" x14ac:dyDescent="0.3">
      <c r="A40" s="173" t="s">
        <v>172</v>
      </c>
      <c r="B40" s="173" t="s">
        <v>173</v>
      </c>
    </row>
    <row r="41" spans="1:2" s="95" customFormat="1" ht="6" hidden="1" customHeight="1" x14ac:dyDescent="0.3">
      <c r="A41" s="173"/>
      <c r="B41" s="173"/>
    </row>
    <row r="42" spans="1:2" s="95" customFormat="1" ht="94.2" customHeight="1" x14ac:dyDescent="0.3">
      <c r="A42" s="173" t="s">
        <v>174</v>
      </c>
      <c r="B42" s="173" t="s">
        <v>175</v>
      </c>
    </row>
    <row r="43" spans="1:2" s="95" customFormat="1" ht="47.7" hidden="1" customHeight="1" x14ac:dyDescent="0.3">
      <c r="A43" s="173"/>
      <c r="B43" s="173"/>
    </row>
    <row r="44" spans="1:2" s="95" customFormat="1" ht="25.95" customHeight="1" x14ac:dyDescent="0.3">
      <c r="A44" s="174" t="s">
        <v>176</v>
      </c>
      <c r="B44" s="173"/>
    </row>
    <row r="45" spans="1:2" s="95" customFormat="1" hidden="1" x14ac:dyDescent="0.3">
      <c r="A45" s="174"/>
      <c r="B45" s="173"/>
    </row>
    <row r="46" spans="1:2" s="95" customFormat="1" ht="46.2" customHeight="1" x14ac:dyDescent="0.3">
      <c r="A46" s="173" t="s">
        <v>177</v>
      </c>
      <c r="B46" s="173" t="s">
        <v>178</v>
      </c>
    </row>
    <row r="47" spans="1:2" s="95" customFormat="1" hidden="1" x14ac:dyDescent="0.3">
      <c r="A47" s="173"/>
      <c r="B47" s="173"/>
    </row>
    <row r="48" spans="1:2" s="95" customFormat="1" ht="15.45" customHeight="1" x14ac:dyDescent="0.3">
      <c r="A48" s="174" t="s">
        <v>179</v>
      </c>
      <c r="B48" s="173"/>
    </row>
    <row r="49" spans="1:2" s="95" customFormat="1" ht="30" customHeight="1" x14ac:dyDescent="0.3">
      <c r="A49" s="174"/>
      <c r="B49" s="173"/>
    </row>
    <row r="50" spans="1:2" s="95" customFormat="1" ht="52.5" customHeight="1" x14ac:dyDescent="0.3">
      <c r="A50" s="173" t="s">
        <v>180</v>
      </c>
      <c r="B50" s="173" t="s">
        <v>181</v>
      </c>
    </row>
    <row r="51" spans="1:2" s="95" customFormat="1" hidden="1" x14ac:dyDescent="0.3">
      <c r="A51" s="173"/>
      <c r="B51" s="173"/>
    </row>
    <row r="52" spans="1:2" s="95" customFormat="1" ht="29.7" customHeight="1" x14ac:dyDescent="0.3">
      <c r="A52" s="174" t="s">
        <v>182</v>
      </c>
      <c r="B52" s="173"/>
    </row>
    <row r="53" spans="1:2" s="95" customFormat="1" ht="15.75" customHeight="1" x14ac:dyDescent="0.3">
      <c r="A53" s="174"/>
      <c r="B53" s="173"/>
    </row>
    <row r="54" spans="1:2" s="95" customFormat="1" ht="65.7" customHeight="1" x14ac:dyDescent="0.3">
      <c r="A54" s="173" t="s">
        <v>183</v>
      </c>
      <c r="B54" s="173" t="s">
        <v>184</v>
      </c>
    </row>
    <row r="55" spans="1:2" s="95" customFormat="1" ht="44.7" hidden="1" customHeight="1" x14ac:dyDescent="0.3">
      <c r="A55" s="173"/>
      <c r="B55" s="173"/>
    </row>
    <row r="74" ht="15.75" customHeight="1" x14ac:dyDescent="0.3"/>
    <row r="75" ht="15" customHeight="1" x14ac:dyDescent="0.3"/>
    <row r="84" ht="15.75" customHeight="1" x14ac:dyDescent="0.3"/>
    <row r="85" ht="15" customHeight="1" x14ac:dyDescent="0.3"/>
    <row r="86" ht="64.95" customHeight="1" x14ac:dyDescent="0.3"/>
    <row r="94" ht="15.75" customHeight="1" x14ac:dyDescent="0.3"/>
    <row r="95" ht="15" customHeight="1" x14ac:dyDescent="0.3"/>
    <row r="102" ht="15.75" customHeight="1" x14ac:dyDescent="0.3"/>
  </sheetData>
  <mergeCells count="35">
    <mergeCell ref="A17:B17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98"/>
  <sheetViews>
    <sheetView topLeftCell="A42" zoomScale="65" zoomScaleNormal="65" workbookViewId="0">
      <selection activeCell="A50" sqref="A50"/>
    </sheetView>
  </sheetViews>
  <sheetFormatPr defaultRowHeight="15.6" x14ac:dyDescent="0.3"/>
  <cols>
    <col min="1" max="1" width="56.88671875" style="95" customWidth="1"/>
    <col min="2" max="2" width="90.21875" style="95" customWidth="1"/>
    <col min="3" max="3" width="62.21875" style="95" customWidth="1"/>
    <col min="4" max="4" width="41.44140625" style="95" customWidth="1"/>
    <col min="5" max="5" width="36.77734375" style="95" customWidth="1"/>
    <col min="6" max="7" width="12.77734375" style="95" customWidth="1"/>
    <col min="8" max="8" width="15.77734375" style="96" customWidth="1"/>
    <col min="9" max="9" width="15.77734375" style="97" customWidth="1"/>
    <col min="10" max="10" width="18" style="97" customWidth="1"/>
    <col min="11" max="11" width="12.77734375" style="95" customWidth="1"/>
    <col min="12" max="12" width="19.5546875" style="95" customWidth="1"/>
    <col min="13" max="13" width="15.5546875" style="95" customWidth="1"/>
    <col min="14" max="14" width="15" style="95" customWidth="1"/>
    <col min="15" max="17" width="18.77734375" style="95" customWidth="1"/>
    <col min="18" max="1025" width="8.77734375" style="95" customWidth="1"/>
  </cols>
  <sheetData>
    <row r="1" spans="1:19" x14ac:dyDescent="0.3">
      <c r="B1" s="29"/>
    </row>
    <row r="2" spans="1:19" x14ac:dyDescent="0.3">
      <c r="A2" s="98"/>
      <c r="B2" s="99" t="s">
        <v>56</v>
      </c>
      <c r="C2" s="98"/>
      <c r="D2" s="98"/>
      <c r="E2" s="98"/>
      <c r="F2" s="98"/>
      <c r="G2" s="98"/>
      <c r="H2" s="100"/>
      <c r="I2" s="101"/>
      <c r="J2" s="101"/>
      <c r="K2" s="98"/>
      <c r="L2" s="98"/>
      <c r="M2" s="98"/>
    </row>
    <row r="3" spans="1:19" x14ac:dyDescent="0.3">
      <c r="B3" s="98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9" x14ac:dyDescent="0.3">
      <c r="A4" s="98"/>
      <c r="B4" s="103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9" x14ac:dyDescent="0.3">
      <c r="A5" s="104" t="s">
        <v>152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9" x14ac:dyDescent="0.3">
      <c r="A6" s="106" t="s">
        <v>59</v>
      </c>
      <c r="B6" s="106"/>
      <c r="C6" s="98"/>
      <c r="D6" s="98"/>
      <c r="E6" s="98"/>
      <c r="F6" s="98"/>
      <c r="G6" s="98"/>
      <c r="H6" s="100"/>
      <c r="I6" s="101"/>
      <c r="J6" s="101"/>
      <c r="K6" s="98"/>
      <c r="L6" s="98"/>
      <c r="M6" s="98"/>
    </row>
    <row r="7" spans="1:19" x14ac:dyDescent="0.3">
      <c r="A7" s="98"/>
      <c r="B7" s="107"/>
      <c r="C7" s="98"/>
      <c r="D7" s="98"/>
      <c r="E7" s="98"/>
      <c r="F7" s="98"/>
      <c r="G7" s="98"/>
      <c r="H7" s="100"/>
      <c r="I7" s="101"/>
      <c r="J7" s="101"/>
      <c r="K7" s="98"/>
      <c r="L7" s="98"/>
      <c r="M7" s="98"/>
    </row>
    <row r="8" spans="1:19" x14ac:dyDescent="0.3">
      <c r="A8" s="108" t="s">
        <v>153</v>
      </c>
      <c r="B8" s="108"/>
      <c r="C8" s="105"/>
      <c r="D8" s="98"/>
      <c r="E8" s="98"/>
      <c r="F8" s="98"/>
      <c r="G8" s="98"/>
      <c r="H8" s="100"/>
      <c r="I8" s="101"/>
      <c r="J8" s="101"/>
      <c r="K8" s="98"/>
      <c r="L8" s="98"/>
      <c r="M8" s="98"/>
    </row>
    <row r="9" spans="1:19" x14ac:dyDescent="0.3">
      <c r="A9" s="104" t="s">
        <v>154</v>
      </c>
      <c r="B9" s="104"/>
      <c r="C9" s="105"/>
      <c r="D9" s="98"/>
      <c r="E9" s="98"/>
      <c r="F9" s="98"/>
      <c r="G9" s="98"/>
      <c r="H9" s="100"/>
      <c r="I9" s="101"/>
      <c r="J9" s="101"/>
      <c r="K9" s="98"/>
      <c r="L9" s="98"/>
      <c r="M9" s="98"/>
    </row>
    <row r="10" spans="1:19" x14ac:dyDescent="0.3">
      <c r="A10" s="104" t="s">
        <v>155</v>
      </c>
      <c r="B10" s="104"/>
      <c r="C10" s="105"/>
      <c r="D10" s="98"/>
      <c r="E10" s="98"/>
      <c r="F10" s="98"/>
      <c r="G10" s="98"/>
      <c r="H10" s="100"/>
      <c r="I10" s="101"/>
      <c r="J10" s="101"/>
      <c r="K10" s="98"/>
      <c r="L10" s="98"/>
      <c r="M10" s="98"/>
    </row>
    <row r="11" spans="1:19" x14ac:dyDescent="0.3">
      <c r="B11" s="109"/>
    </row>
    <row r="12" spans="1:19" x14ac:dyDescent="0.3">
      <c r="B12" s="109"/>
    </row>
    <row r="13" spans="1:19" ht="15.75" customHeight="1" x14ac:dyDescent="0.3">
      <c r="A13" s="175" t="s">
        <v>156</v>
      </c>
      <c r="B13" s="175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</row>
    <row r="14" spans="1:19" ht="15.75" customHeight="1" x14ac:dyDescent="0.3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1"/>
      <c r="S14" s="111"/>
    </row>
    <row r="15" spans="1:19" s="95" customFormat="1" x14ac:dyDescent="0.3">
      <c r="A15" s="109" t="s">
        <v>157</v>
      </c>
      <c r="B15" s="111"/>
    </row>
    <row r="16" spans="1:19" s="95" customFormat="1" ht="14.7" customHeight="1" x14ac:dyDescent="0.3">
      <c r="A16" s="111"/>
      <c r="B16" s="111"/>
    </row>
    <row r="17" spans="1:2" s="114" customFormat="1" ht="4.95" customHeight="1" x14ac:dyDescent="0.3">
      <c r="A17" s="113"/>
      <c r="B17" s="113"/>
    </row>
    <row r="18" spans="1:2" s="95" customFormat="1" ht="15.45" customHeight="1" x14ac:dyDescent="0.3">
      <c r="A18" s="176" t="s">
        <v>158</v>
      </c>
      <c r="B18" s="176" t="s">
        <v>159</v>
      </c>
    </row>
    <row r="19" spans="1:2" s="95" customFormat="1" ht="15.45" customHeight="1" x14ac:dyDescent="0.3">
      <c r="A19" s="176"/>
      <c r="B19" s="176"/>
    </row>
    <row r="20" spans="1:2" s="95" customFormat="1" ht="15.45" customHeight="1" x14ac:dyDescent="0.3">
      <c r="A20" s="174" t="s">
        <v>160</v>
      </c>
      <c r="B20" s="173"/>
    </row>
    <row r="21" spans="1:2" s="95" customFormat="1" x14ac:dyDescent="0.3">
      <c r="A21" s="174"/>
      <c r="B21" s="173"/>
    </row>
    <row r="22" spans="1:2" s="95" customFormat="1" ht="46.5" customHeight="1" x14ac:dyDescent="0.3">
      <c r="A22" s="173" t="s">
        <v>161</v>
      </c>
      <c r="B22" s="173" t="s">
        <v>162</v>
      </c>
    </row>
    <row r="23" spans="1:2" s="95" customFormat="1" hidden="1" x14ac:dyDescent="0.3">
      <c r="A23" s="173"/>
      <c r="B23" s="173"/>
    </row>
    <row r="24" spans="1:2" s="95" customFormat="1" ht="15.45" customHeight="1" x14ac:dyDescent="0.3">
      <c r="A24" s="174" t="s">
        <v>163</v>
      </c>
      <c r="B24" s="173"/>
    </row>
    <row r="25" spans="1:2" s="95" customFormat="1" x14ac:dyDescent="0.3">
      <c r="A25" s="174"/>
      <c r="B25" s="173"/>
    </row>
    <row r="26" spans="1:2" s="95" customFormat="1" ht="42.45" customHeight="1" x14ac:dyDescent="0.3">
      <c r="A26" s="173" t="s">
        <v>164</v>
      </c>
      <c r="B26" s="173" t="s">
        <v>165</v>
      </c>
    </row>
    <row r="27" spans="1:2" s="95" customFormat="1" hidden="1" x14ac:dyDescent="0.3">
      <c r="A27" s="173"/>
      <c r="B27" s="173"/>
    </row>
    <row r="28" spans="1:2" s="95" customFormat="1" ht="37.200000000000003" customHeight="1" x14ac:dyDescent="0.3">
      <c r="A28" s="174" t="s">
        <v>166</v>
      </c>
      <c r="B28" s="173"/>
    </row>
    <row r="29" spans="1:2" s="95" customFormat="1" ht="51.45" hidden="1" customHeight="1" x14ac:dyDescent="0.3">
      <c r="A29" s="174"/>
      <c r="B29" s="173"/>
    </row>
    <row r="30" spans="1:2" s="95" customFormat="1" ht="61.95" customHeight="1" x14ac:dyDescent="0.3">
      <c r="A30" s="173" t="s">
        <v>167</v>
      </c>
      <c r="B30" s="173" t="s">
        <v>168</v>
      </c>
    </row>
    <row r="31" spans="1:2" s="95" customFormat="1" hidden="1" x14ac:dyDescent="0.3">
      <c r="A31" s="173"/>
      <c r="B31" s="173"/>
    </row>
    <row r="32" spans="1:2" s="95" customFormat="1" ht="34.200000000000003" customHeight="1" x14ac:dyDescent="0.3">
      <c r="A32" s="174" t="s">
        <v>169</v>
      </c>
      <c r="B32" s="173"/>
    </row>
    <row r="33" spans="1:2" s="95" customFormat="1" hidden="1" x14ac:dyDescent="0.3">
      <c r="A33" s="174"/>
      <c r="B33" s="173"/>
    </row>
    <row r="34" spans="1:2" s="95" customFormat="1" ht="68.7" customHeight="1" x14ac:dyDescent="0.3">
      <c r="A34" s="173" t="s">
        <v>170</v>
      </c>
      <c r="B34" s="173" t="s">
        <v>171</v>
      </c>
    </row>
    <row r="35" spans="1:2" s="95" customFormat="1" hidden="1" x14ac:dyDescent="0.3">
      <c r="A35" s="173"/>
      <c r="B35" s="173"/>
    </row>
    <row r="36" spans="1:2" s="95" customFormat="1" ht="55.5" customHeight="1" x14ac:dyDescent="0.3">
      <c r="A36" s="173" t="s">
        <v>172</v>
      </c>
      <c r="B36" s="173" t="s">
        <v>173</v>
      </c>
    </row>
    <row r="37" spans="1:2" s="95" customFormat="1" ht="6" hidden="1" customHeight="1" x14ac:dyDescent="0.3">
      <c r="A37" s="173"/>
      <c r="B37" s="173"/>
    </row>
    <row r="38" spans="1:2" s="95" customFormat="1" ht="94.2" customHeight="1" x14ac:dyDescent="0.3">
      <c r="A38" s="173" t="s">
        <v>174</v>
      </c>
      <c r="B38" s="173" t="s">
        <v>175</v>
      </c>
    </row>
    <row r="39" spans="1:2" s="95" customFormat="1" ht="47.7" hidden="1" customHeight="1" x14ac:dyDescent="0.3">
      <c r="A39" s="173"/>
      <c r="B39" s="173"/>
    </row>
    <row r="40" spans="1:2" s="95" customFormat="1" ht="25.95" customHeight="1" x14ac:dyDescent="0.3">
      <c r="A40" s="174" t="s">
        <v>176</v>
      </c>
      <c r="B40" s="173"/>
    </row>
    <row r="41" spans="1:2" s="95" customFormat="1" hidden="1" x14ac:dyDescent="0.3">
      <c r="A41" s="174"/>
      <c r="B41" s="173"/>
    </row>
    <row r="42" spans="1:2" s="95" customFormat="1" ht="46.2" customHeight="1" x14ac:dyDescent="0.3">
      <c r="A42" s="173" t="s">
        <v>177</v>
      </c>
      <c r="B42" s="173" t="s">
        <v>178</v>
      </c>
    </row>
    <row r="43" spans="1:2" s="95" customFormat="1" hidden="1" x14ac:dyDescent="0.3">
      <c r="A43" s="173"/>
      <c r="B43" s="173"/>
    </row>
    <row r="44" spans="1:2" s="95" customFormat="1" ht="15.45" customHeight="1" x14ac:dyDescent="0.3">
      <c r="A44" s="174" t="s">
        <v>179</v>
      </c>
      <c r="B44" s="173"/>
    </row>
    <row r="45" spans="1:2" s="95" customFormat="1" ht="30" customHeight="1" x14ac:dyDescent="0.3">
      <c r="A45" s="174"/>
      <c r="B45" s="173"/>
    </row>
    <row r="46" spans="1:2" s="95" customFormat="1" ht="52.5" customHeight="1" x14ac:dyDescent="0.3">
      <c r="A46" s="173" t="s">
        <v>180</v>
      </c>
      <c r="B46" s="173" t="s">
        <v>181</v>
      </c>
    </row>
    <row r="47" spans="1:2" s="95" customFormat="1" hidden="1" x14ac:dyDescent="0.3">
      <c r="A47" s="173"/>
      <c r="B47" s="173"/>
    </row>
    <row r="48" spans="1:2" s="95" customFormat="1" ht="29.7" customHeight="1" x14ac:dyDescent="0.3">
      <c r="A48" s="174" t="s">
        <v>182</v>
      </c>
      <c r="B48" s="173"/>
    </row>
    <row r="49" spans="1:2" s="95" customFormat="1" ht="15.75" customHeight="1" x14ac:dyDescent="0.3">
      <c r="A49" s="174"/>
      <c r="B49" s="173"/>
    </row>
    <row r="50" spans="1:2" s="95" customFormat="1" ht="65.7" customHeight="1" x14ac:dyDescent="0.3">
      <c r="A50" s="173"/>
      <c r="B50" s="173"/>
    </row>
    <row r="51" spans="1:2" s="95" customFormat="1" ht="44.7" hidden="1" customHeight="1" x14ac:dyDescent="0.3">
      <c r="A51" s="173"/>
      <c r="B51" s="173"/>
    </row>
    <row r="70" ht="15.75" customHeight="1" x14ac:dyDescent="0.3"/>
    <row r="71" ht="15" customHeight="1" x14ac:dyDescent="0.3"/>
    <row r="80" ht="15.75" customHeight="1" x14ac:dyDescent="0.3"/>
    <row r="81" ht="15" customHeight="1" x14ac:dyDescent="0.3"/>
    <row r="82" ht="64.95" customHeight="1" x14ac:dyDescent="0.3"/>
    <row r="90" ht="15.75" customHeight="1" x14ac:dyDescent="0.3"/>
    <row r="91" ht="15" customHeight="1" x14ac:dyDescent="0.3"/>
    <row r="98" ht="15.75" customHeight="1" x14ac:dyDescent="0.3"/>
  </sheetData>
  <mergeCells count="35">
    <mergeCell ref="A13:B13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4D2F8AFAFBB303419D73365F27D84A3A" ma:contentTypeVersion="1246" ma:contentTypeDescription="The base project type from which other project content types inherit their information." ma:contentTypeScope="" ma:versionID="797d5369cab2c30d39434feeeea26e5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e5295752cb0b03ee0b206d8f6abfefb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BR-L1497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E83F2181040AA4DB2821587B57359D2" ma:contentTypeVersion="1304" ma:contentTypeDescription="A content type to manage public (operations) IDB documents" ma:contentTypeScope="" ma:versionID="8a7678e58fe6972beb30d182d5c3b852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eddfdd297cc25f0f7ea870c0255bd03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497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CSD/HUD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Donovan, Michael G.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DEVELOPMENT AND HOUSING</TermName>
          <TermId xmlns="http://schemas.microsoft.com/office/infopath/2007/PartnerControls">8ddc6614-adee-4514-9e0d-114a08c823a2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40</Value>
      <Value>30</Value>
      <Value>3</Value>
      <Value>107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>PA</Identifier>
    <Project_x0020_Number xmlns="cdc7663a-08f0-4737-9e8c-148ce897a09c">BR-L1497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DEVELOPMENT AND HOUSING</TermName>
          <TermId xmlns="http://schemas.microsoft.com/office/infopath/2007/PartnerControls">d14615ee-683d-4ec6-a5cf-ae743c6c4ac1</TermId>
        </TermInfo>
      </Terms>
    </nddeef1749674d76abdbe4b239a70bc6>
    <Record_x0020_Number xmlns="cdc7663a-08f0-4737-9e8c-148ce897a09c">R0002824324</Record_x0020_Number>
    <_dlc_DocId xmlns="cdc7663a-08f0-4737-9e8c-148ce897a09c">EZSHARE-832194153-452</_dlc_DocId>
    <_dlc_DocIdUrl xmlns="cdc7663a-08f0-4737-9e8c-148ce897a09c">
      <Url>https://idbg.sharepoint.com/teams/EZ-BR-LON/BR-L1497/_layouts/15/DocIdRedir.aspx?ID=EZSHARE-832194153-452</Url>
      <Description>EZSHARE-832194153-452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29FDF9B8-5D9F-402E-85D4-D67CFFB47472}"/>
</file>

<file path=customXml/itemProps2.xml><?xml version="1.0" encoding="utf-8"?>
<ds:datastoreItem xmlns:ds="http://schemas.openxmlformats.org/officeDocument/2006/customXml" ds:itemID="{B7E4315D-B05C-449A-A4BD-F76933C15B8E}"/>
</file>

<file path=customXml/itemProps3.xml><?xml version="1.0" encoding="utf-8"?>
<ds:datastoreItem xmlns:ds="http://schemas.openxmlformats.org/officeDocument/2006/customXml" ds:itemID="{63FF722F-6CC3-4D32-9EB9-14317C5C0BC1}"/>
</file>

<file path=customXml/itemProps4.xml><?xml version="1.0" encoding="utf-8"?>
<ds:datastoreItem xmlns:ds="http://schemas.openxmlformats.org/officeDocument/2006/customXml" ds:itemID="{60C23B86-93E7-4439-ABDE-2FC98A258F32}"/>
</file>

<file path=customXml/itemProps5.xml><?xml version="1.0" encoding="utf-8"?>
<ds:datastoreItem xmlns:ds="http://schemas.openxmlformats.org/officeDocument/2006/customXml" ds:itemID="{6CAE59C4-E6F2-49FD-AAA6-27DA7FC53281}"/>
</file>

<file path=customXml/itemProps6.xml><?xml version="1.0" encoding="utf-8"?>
<ds:datastoreItem xmlns:ds="http://schemas.openxmlformats.org/officeDocument/2006/customXml" ds:itemID="{27BF04F6-A017-46E3-A62A-26EB0D673602}"/>
</file>

<file path=customXml/itemProps7.xml><?xml version="1.0" encoding="utf-8"?>
<ds:datastoreItem xmlns:ds="http://schemas.openxmlformats.org/officeDocument/2006/customXml" ds:itemID="{52B04ED2-3358-4F0D-A206-657B404803E6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Instruções</vt:lpstr>
      <vt:lpstr>Detalhes Plano de Aquisições</vt:lpstr>
      <vt:lpstr>Sheet1</vt:lpstr>
      <vt:lpstr>Folha de Comentários</vt:lpstr>
      <vt:lpstr>'Detalhes Plano de Aquisições'!_FilterDatabase</vt:lpstr>
      <vt:lpstr>capacitacao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Rev. Marcos T. de Almeida</dc:creator>
  <cp:keywords/>
  <dc:description/>
  <cp:lastModifiedBy>Facchina Macedo Bessa, Marcelo</cp:lastModifiedBy>
  <cp:revision>1</cp:revision>
  <cp:lastPrinted>2015-07-13T17:30:24Z</cp:lastPrinted>
  <dcterms:created xsi:type="dcterms:W3CDTF">2011-03-30T14:45:37Z</dcterms:created>
  <dcterms:modified xsi:type="dcterms:W3CDTF">2018-09-04T23:30:47Z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Inter-American Development Bank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10" name="TaxKeyword">
    <vt:lpwstr/>
  </property>
  <property fmtid="{D5CDD505-2E9C-101B-9397-08002B2CF9AE}" pid="11" name="TaxKeywordTaxHTField">
    <vt:lpwstr/>
  </property>
  <property fmtid="{D5CDD505-2E9C-101B-9397-08002B2CF9AE}" pid="12" name="Series Operations IDB">
    <vt:lpwstr/>
  </property>
  <property fmtid="{D5CDD505-2E9C-101B-9397-08002B2CF9AE}" pid="13" name="Sub-Sector">
    <vt:lpwstr>107;#URBAN DEVELOPMENT AND HOUSING|8ddc6614-adee-4514-9e0d-114a08c823a2</vt:lpwstr>
  </property>
  <property fmtid="{D5CDD505-2E9C-101B-9397-08002B2CF9AE}" pid="14" name="Fund IDB">
    <vt:lpwstr/>
  </property>
  <property fmtid="{D5CDD505-2E9C-101B-9397-08002B2CF9AE}" pid="15" name="Country">
    <vt:lpwstr>30;#Brazil|7deb27ec-6837-4974-9aa8-6cfbac841ef8</vt:lpwstr>
  </property>
  <property fmtid="{D5CDD505-2E9C-101B-9397-08002B2CF9AE}" pid="16" name="Sector IDB">
    <vt:lpwstr>40;#URBAN DEVELOPMENT AND HOUSING|d14615ee-683d-4ec6-a5cf-ae743c6c4ac1</vt:lpwstr>
  </property>
  <property fmtid="{D5CDD505-2E9C-101B-9397-08002B2CF9AE}" pid="17" name="Function Operations IDB">
    <vt:lpwstr>3;#Project Administration|751f71fd-1433-4702-a2db-ff12a4e45594</vt:lpwstr>
  </property>
  <property fmtid="{D5CDD505-2E9C-101B-9397-08002B2CF9AE}" pid="18" name="_dlc_DocIdItemGuid">
    <vt:lpwstr>6c7f4adf-1c8f-4ff9-89f3-693e6a279083</vt:lpwstr>
  </property>
  <property fmtid="{D5CDD505-2E9C-101B-9397-08002B2CF9AE}" pid="19" name="ContentTypeId">
    <vt:lpwstr>0x0101001A458A224826124E8B45B1D613300CFC002E83F2181040AA4DB2821587B57359D2</vt:lpwstr>
  </property>
</Properties>
</file>