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dbg.sharepoint.com/teams/EZ-AR-LON/AR-L1279/15 LifeCycle Milestones/Draft Area/"/>
    </mc:Choice>
  </mc:AlternateContent>
  <xr:revisionPtr revIDLastSave="4" documentId="7A8756BD1F0279470718CB9CD48C13264F4010D9" xr6:coauthVersionLast="23" xr6:coauthVersionMax="23" xr10:uidLastSave="{D82B94C1-86B8-4A9D-8780-B22D850792CC}"/>
  <bookViews>
    <workbookView xWindow="0" yWindow="0" windowWidth="23040" windowHeight="9168" xr2:uid="{00000000-000D-0000-FFFF-FFFF00000000}"/>
  </bookViews>
  <sheets>
    <sheet name="POA" sheetId="3" r:id="rId1"/>
    <sheet name="PEP" sheetId="1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7" i="1"/>
  <c r="F8" i="3"/>
  <c r="J8" i="3"/>
  <c r="J16" i="3" s="1"/>
  <c r="G10" i="3"/>
  <c r="H10" i="3"/>
  <c r="H8" i="3" s="1"/>
  <c r="H16" i="3" s="1"/>
  <c r="I10" i="3"/>
  <c r="G11" i="3"/>
  <c r="H11" i="3"/>
  <c r="I11" i="3"/>
  <c r="F13" i="3"/>
  <c r="G13" i="3"/>
  <c r="H13" i="3"/>
  <c r="I13" i="3"/>
  <c r="J13" i="3"/>
  <c r="F16" i="3"/>
  <c r="P5" i="1"/>
  <c r="D16" i="3"/>
  <c r="K16" i="3"/>
  <c r="E13" i="3"/>
  <c r="E16" i="3" s="1"/>
  <c r="E12" i="3"/>
  <c r="E11" i="3"/>
  <c r="E9" i="3"/>
  <c r="Q7" i="1"/>
  <c r="O7" i="1"/>
  <c r="N7" i="1"/>
  <c r="M7" i="1"/>
  <c r="M8" i="1"/>
  <c r="Q8" i="1"/>
  <c r="O8" i="1"/>
  <c r="N8" i="1"/>
  <c r="K8" i="1"/>
  <c r="K9" i="1"/>
  <c r="Q9" i="1"/>
  <c r="I9" i="1"/>
  <c r="I7" i="1"/>
  <c r="G8" i="3" l="1"/>
  <c r="G16" i="3" s="1"/>
  <c r="I8" i="3"/>
  <c r="I16" i="3" s="1"/>
  <c r="K6" i="1" l="1"/>
  <c r="P10" i="1" l="1"/>
  <c r="O10" i="1"/>
  <c r="N10" i="1"/>
  <c r="M10" i="1"/>
  <c r="L10" i="1"/>
  <c r="Q11" i="1"/>
  <c r="Q12" i="1"/>
  <c r="M5" i="1"/>
  <c r="L5" i="1"/>
  <c r="O5" i="1"/>
  <c r="N5" i="1"/>
  <c r="N13" i="1" s="1"/>
  <c r="Q6" i="1"/>
  <c r="J13" i="1"/>
  <c r="E12" i="1"/>
  <c r="E11" i="1"/>
  <c r="H13" i="1"/>
  <c r="I12" i="1" s="1"/>
  <c r="I8" i="1"/>
  <c r="E6" i="1"/>
  <c r="Q5" i="1" l="1"/>
  <c r="L13" i="1"/>
  <c r="M13" i="1"/>
  <c r="O13" i="1"/>
  <c r="P13" i="1"/>
  <c r="Q10" i="1"/>
  <c r="K10" i="1"/>
  <c r="K13" i="1" s="1"/>
  <c r="I11" i="1"/>
  <c r="I10" i="1"/>
  <c r="E8" i="1"/>
  <c r="I6" i="1"/>
  <c r="I5" i="1"/>
  <c r="Q13" i="1" l="1"/>
</calcChain>
</file>

<file path=xl/sharedStrings.xml><?xml version="1.0" encoding="utf-8"?>
<sst xmlns="http://schemas.openxmlformats.org/spreadsheetml/2006/main" count="50" uniqueCount="30">
  <si>
    <t>Nº</t>
  </si>
  <si>
    <t>Línea de trabajo</t>
  </si>
  <si>
    <t>Fecha estimada de cumplimiento</t>
  </si>
  <si>
    <t>Plazo Ejecución (meses)</t>
  </si>
  <si>
    <t>Cantidad días</t>
  </si>
  <si>
    <t>Duración</t>
  </si>
  <si>
    <t>Costo Total
US$</t>
  </si>
  <si>
    <t>%</t>
  </si>
  <si>
    <t>Fuente de Financiamiento (US$)</t>
  </si>
  <si>
    <t>Costo Total</t>
  </si>
  <si>
    <t>Días</t>
  </si>
  <si>
    <t>Inicio</t>
  </si>
  <si>
    <t>Fin</t>
  </si>
  <si>
    <t>BID</t>
  </si>
  <si>
    <t>Local</t>
  </si>
  <si>
    <t>General</t>
  </si>
  <si>
    <t>2.1</t>
  </si>
  <si>
    <t>TOTAL GENERAL</t>
  </si>
  <si>
    <t>Componente 1. Obras Civiles</t>
  </si>
  <si>
    <t>Componente 2. Desarrollo de Capacidades y Pre Inversión</t>
  </si>
  <si>
    <t>Estudios de Pre inversión y Apoyo Supervisión de Obras Civiles</t>
  </si>
  <si>
    <t>2.2</t>
  </si>
  <si>
    <t>1.1</t>
  </si>
  <si>
    <t>1.2</t>
  </si>
  <si>
    <t>RNNº7 Tramo: San Martín - Int. RNNº7 y RNNº40; Sección: Variante Palmira. Provincia de Mendoza</t>
  </si>
  <si>
    <t>RNNº7 Tercer Trocha y Banquinas Tramo: Lujan de Cuyo - Potrerillos. Provincia de Mendoza</t>
  </si>
  <si>
    <t>RNNº7 obras de seguridad Tramo:  Lujan de Cuyo - Potrerillos y otros tramos del CSCR. Provincia de Mendoza</t>
  </si>
  <si>
    <t>RNNº7 cobertizos Tramo del CSCR</t>
  </si>
  <si>
    <t>Auditoría y evaluación</t>
  </si>
  <si>
    <t>Plan de Ejecución del Programa (PEP) - Primera Operación de Ampliación de Capacidad y Mejoras de Seguridad en los Accesos al Paso Cristo Redentor  AR-L1279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</si>
</sst>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,##0.00\ &quot;€&quot;;[Red]\-#,##0.00\ &quot;€&quot;"/>
    <numFmt numFmtId="165" formatCode="0.0"/>
    <numFmt numFmtId="166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8497B0"/>
        <bgColor rgb="FF8FAADC"/>
      </patternFill>
    </fill>
    <fill>
      <patternFill patternType="solid">
        <fgColor theme="0"/>
        <bgColor rgb="FFD9D9D9"/>
      </patternFill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0" applyFont="1"/>
    <xf numFmtId="0" fontId="5" fillId="0" borderId="0" xfId="0" applyFont="1"/>
    <xf numFmtId="1" fontId="4" fillId="2" borderId="9" xfId="0" applyNumberFormat="1" applyFont="1" applyFill="1" applyBorder="1" applyAlignment="1">
      <alignment horizontal="center" vertical="center" wrapText="1"/>
    </xf>
    <xf numFmtId="1" fontId="4" fillId="2" borderId="11" xfId="0" applyNumberFormat="1" applyFont="1" applyFill="1" applyBorder="1" applyAlignment="1">
      <alignment horizontal="center" vertical="center" wrapText="1"/>
    </xf>
    <xf numFmtId="1" fontId="4" fillId="3" borderId="12" xfId="0" applyNumberFormat="1" applyFont="1" applyFill="1" applyBorder="1" applyAlignment="1">
      <alignment horizontal="center" vertical="center"/>
    </xf>
    <xf numFmtId="1" fontId="4" fillId="3" borderId="13" xfId="0" applyNumberFormat="1" applyFont="1" applyFill="1" applyBorder="1" applyAlignment="1">
      <alignment vertical="center"/>
    </xf>
    <xf numFmtId="3" fontId="4" fillId="3" borderId="13" xfId="0" applyNumberFormat="1" applyFont="1" applyFill="1" applyBorder="1" applyAlignment="1">
      <alignment horizontal="center" vertical="center" wrapText="1"/>
    </xf>
    <xf numFmtId="165" fontId="6" fillId="4" borderId="14" xfId="0" applyNumberFormat="1" applyFont="1" applyFill="1" applyBorder="1" applyAlignment="1">
      <alignment horizontal="center" vertical="center" wrapText="1"/>
    </xf>
    <xf numFmtId="1" fontId="6" fillId="4" borderId="15" xfId="0" applyNumberFormat="1" applyFont="1" applyFill="1" applyBorder="1" applyAlignment="1">
      <alignment horizontal="left" vertical="center" wrapText="1"/>
    </xf>
    <xf numFmtId="3" fontId="6" fillId="2" borderId="15" xfId="1" applyNumberFormat="1" applyFont="1" applyFill="1" applyBorder="1" applyAlignment="1" applyProtection="1">
      <alignment horizontal="center" vertical="center" wrapText="1"/>
    </xf>
    <xf numFmtId="3" fontId="6" fillId="2" borderId="15" xfId="2" applyNumberFormat="1" applyFont="1" applyFill="1" applyBorder="1" applyAlignment="1" applyProtection="1">
      <alignment horizontal="center" vertical="center" wrapText="1"/>
    </xf>
    <xf numFmtId="3" fontId="6" fillId="2" borderId="15" xfId="0" applyNumberFormat="1" applyFont="1" applyFill="1" applyBorder="1" applyAlignment="1">
      <alignment horizontal="center" vertical="center" wrapText="1"/>
    </xf>
    <xf numFmtId="1" fontId="6" fillId="2" borderId="14" xfId="0" applyNumberFormat="1" applyFont="1" applyFill="1" applyBorder="1" applyAlignment="1">
      <alignment horizontal="center" vertical="center" wrapText="1"/>
    </xf>
    <xf numFmtId="1" fontId="4" fillId="3" borderId="13" xfId="0" applyNumberFormat="1" applyFont="1" applyFill="1" applyBorder="1" applyAlignment="1">
      <alignment vertical="center" wrapText="1"/>
    </xf>
    <xf numFmtId="3" fontId="4" fillId="3" borderId="13" xfId="0" applyNumberFormat="1" applyFont="1" applyFill="1" applyBorder="1" applyAlignment="1">
      <alignment horizontal="center" vertical="center"/>
    </xf>
    <xf numFmtId="1" fontId="6" fillId="4" borderId="14" xfId="0" applyNumberFormat="1" applyFont="1" applyFill="1" applyBorder="1" applyAlignment="1">
      <alignment horizontal="center" vertical="center" wrapText="1"/>
    </xf>
    <xf numFmtId="1" fontId="6" fillId="4" borderId="17" xfId="0" applyNumberFormat="1" applyFont="1" applyFill="1" applyBorder="1" applyAlignment="1">
      <alignment horizontal="left" vertical="center" wrapText="1"/>
    </xf>
    <xf numFmtId="3" fontId="6" fillId="4" borderId="15" xfId="0" applyNumberFormat="1" applyFont="1" applyFill="1" applyBorder="1" applyAlignment="1">
      <alignment horizontal="center" vertical="center" wrapText="1"/>
    </xf>
    <xf numFmtId="3" fontId="6" fillId="4" borderId="15" xfId="2" applyNumberFormat="1" applyFont="1" applyFill="1" applyBorder="1" applyAlignment="1" applyProtection="1">
      <alignment horizontal="center" vertical="center" wrapText="1"/>
    </xf>
    <xf numFmtId="1" fontId="4" fillId="3" borderId="19" xfId="0" applyNumberFormat="1" applyFont="1" applyFill="1" applyBorder="1" applyAlignment="1">
      <alignment vertical="center"/>
    </xf>
    <xf numFmtId="1" fontId="4" fillId="3" borderId="20" xfId="0" applyNumberFormat="1" applyFont="1" applyFill="1" applyBorder="1" applyAlignment="1">
      <alignment vertical="center"/>
    </xf>
    <xf numFmtId="3" fontId="4" fillId="3" borderId="6" xfId="0" applyNumberFormat="1" applyFont="1" applyFill="1" applyBorder="1" applyAlignment="1">
      <alignment horizontal="center" vertical="center"/>
    </xf>
    <xf numFmtId="43" fontId="5" fillId="0" borderId="0" xfId="1" applyFont="1"/>
    <xf numFmtId="0" fontId="0" fillId="0" borderId="15" xfId="0" applyFont="1" applyBorder="1" applyAlignment="1">
      <alignment horizontal="left" wrapText="1"/>
    </xf>
    <xf numFmtId="0" fontId="0" fillId="0" borderId="0" xfId="0" applyFont="1"/>
    <xf numFmtId="0" fontId="0" fillId="0" borderId="0" xfId="0" applyFont="1" applyAlignment="1">
      <alignment horizontal="left" wrapText="1"/>
    </xf>
    <xf numFmtId="0" fontId="5" fillId="0" borderId="15" xfId="0" applyFont="1" applyBorder="1" applyAlignment="1">
      <alignment horizontal="center" vertical="center"/>
    </xf>
    <xf numFmtId="3" fontId="5" fillId="0" borderId="0" xfId="0" applyNumberFormat="1" applyFont="1"/>
    <xf numFmtId="1" fontId="4" fillId="2" borderId="4" xfId="0" applyNumberFormat="1" applyFont="1" applyFill="1" applyBorder="1" applyAlignment="1">
      <alignment horizontal="center" vertical="center" wrapText="1"/>
    </xf>
    <xf numFmtId="1" fontId="4" fillId="2" borderId="10" xfId="0" applyNumberFormat="1" applyFont="1" applyFill="1" applyBorder="1" applyAlignment="1">
      <alignment horizontal="center" vertical="center" wrapText="1"/>
    </xf>
    <xf numFmtId="1" fontId="4" fillId="2" borderId="7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/>
    </xf>
    <xf numFmtId="0" fontId="8" fillId="0" borderId="0" xfId="0" applyFont="1"/>
    <xf numFmtId="1" fontId="7" fillId="2" borderId="2" xfId="0" applyNumberFormat="1" applyFont="1" applyFill="1" applyBorder="1" applyAlignment="1">
      <alignment horizontal="center" vertical="center"/>
    </xf>
    <xf numFmtId="1" fontId="7" fillId="2" borderId="3" xfId="0" applyNumberFormat="1" applyFont="1" applyFill="1" applyBorder="1" applyAlignment="1">
      <alignment horizontal="center" vertical="center" wrapText="1"/>
    </xf>
    <xf numFmtId="1" fontId="7" fillId="2" borderId="4" xfId="0" applyNumberFormat="1" applyFont="1" applyFill="1" applyBorder="1" applyAlignment="1">
      <alignment horizontal="center" vertical="center" wrapText="1"/>
    </xf>
    <xf numFmtId="1" fontId="7" fillId="2" borderId="5" xfId="0" applyNumberFormat="1" applyFont="1" applyFill="1" applyBorder="1" applyAlignment="1">
      <alignment horizontal="center" vertical="center" wrapText="1"/>
    </xf>
    <xf numFmtId="1" fontId="7" fillId="2" borderId="6" xfId="2" applyNumberFormat="1" applyFont="1" applyFill="1" applyBorder="1" applyAlignment="1" applyProtection="1">
      <alignment horizontal="center" vertical="center" wrapText="1"/>
    </xf>
    <xf numFmtId="1" fontId="7" fillId="2" borderId="7" xfId="0" applyNumberFormat="1" applyFont="1" applyFill="1" applyBorder="1" applyAlignment="1">
      <alignment horizontal="center" vertical="center" wrapText="1"/>
    </xf>
    <xf numFmtId="1" fontId="7" fillId="2" borderId="8" xfId="0" applyNumberFormat="1" applyFont="1" applyFill="1" applyBorder="1" applyAlignment="1">
      <alignment horizontal="center" vertical="center" wrapText="1"/>
    </xf>
    <xf numFmtId="1" fontId="7" fillId="2" borderId="9" xfId="0" applyNumberFormat="1" applyFont="1" applyFill="1" applyBorder="1" applyAlignment="1">
      <alignment horizontal="center" vertical="center" wrapText="1"/>
    </xf>
    <xf numFmtId="1" fontId="7" fillId="2" borderId="10" xfId="0" applyNumberFormat="1" applyFont="1" applyFill="1" applyBorder="1" applyAlignment="1">
      <alignment horizontal="center" vertical="center" wrapText="1"/>
    </xf>
    <xf numFmtId="1" fontId="7" fillId="2" borderId="11" xfId="0" applyNumberFormat="1" applyFont="1" applyFill="1" applyBorder="1" applyAlignment="1">
      <alignment horizontal="center" vertical="center" wrapText="1"/>
    </xf>
    <xf numFmtId="1" fontId="7" fillId="3" borderId="12" xfId="0" applyNumberFormat="1" applyFont="1" applyFill="1" applyBorder="1" applyAlignment="1">
      <alignment horizontal="center" vertical="center"/>
    </xf>
    <xf numFmtId="1" fontId="7" fillId="3" borderId="13" xfId="0" applyNumberFormat="1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horizontal="center" vertical="center" wrapText="1"/>
    </xf>
    <xf numFmtId="166" fontId="7" fillId="3" borderId="13" xfId="0" applyNumberFormat="1" applyFont="1" applyFill="1" applyBorder="1" applyAlignment="1">
      <alignment horizontal="center" vertical="center" wrapText="1"/>
    </xf>
    <xf numFmtId="165" fontId="9" fillId="4" borderId="14" xfId="0" applyNumberFormat="1" applyFont="1" applyFill="1" applyBorder="1" applyAlignment="1">
      <alignment horizontal="center" vertical="center" wrapText="1"/>
    </xf>
    <xf numFmtId="1" fontId="9" fillId="4" borderId="15" xfId="0" applyNumberFormat="1" applyFont="1" applyFill="1" applyBorder="1" applyAlignment="1">
      <alignment horizontal="left" vertical="center" wrapText="1"/>
    </xf>
    <xf numFmtId="1" fontId="10" fillId="2" borderId="15" xfId="0" applyNumberFormat="1" applyFont="1" applyFill="1" applyBorder="1" applyAlignment="1">
      <alignment horizontal="center" vertical="center"/>
    </xf>
    <xf numFmtId="3" fontId="9" fillId="0" borderId="15" xfId="0" applyNumberFormat="1" applyFont="1" applyBorder="1" applyAlignment="1">
      <alignment horizontal="center" vertical="center"/>
    </xf>
    <xf numFmtId="1" fontId="9" fillId="2" borderId="15" xfId="0" applyNumberFormat="1" applyFont="1" applyFill="1" applyBorder="1" applyAlignment="1">
      <alignment horizontal="center" vertical="center" wrapText="1"/>
    </xf>
    <xf numFmtId="3" fontId="9" fillId="2" borderId="15" xfId="1" applyNumberFormat="1" applyFont="1" applyFill="1" applyBorder="1" applyAlignment="1" applyProtection="1">
      <alignment horizontal="center" vertical="center" wrapText="1"/>
    </xf>
    <xf numFmtId="4" fontId="9" fillId="2" borderId="15" xfId="1" applyNumberFormat="1" applyFont="1" applyFill="1" applyBorder="1" applyAlignment="1" applyProtection="1">
      <alignment horizontal="right" vertical="center" wrapText="1"/>
    </xf>
    <xf numFmtId="3" fontId="9" fillId="2" borderId="15" xfId="2" applyNumberFormat="1" applyFont="1" applyFill="1" applyBorder="1" applyAlignment="1" applyProtection="1">
      <alignment horizontal="center" vertical="center" wrapText="1"/>
    </xf>
    <xf numFmtId="3" fontId="9" fillId="2" borderId="15" xfId="0" applyNumberFormat="1" applyFont="1" applyFill="1" applyBorder="1" applyAlignment="1">
      <alignment horizontal="center" vertical="center" wrapText="1"/>
    </xf>
    <xf numFmtId="3" fontId="9" fillId="2" borderId="16" xfId="0" applyNumberFormat="1" applyFont="1" applyFill="1" applyBorder="1" applyAlignment="1">
      <alignment horizontal="center" vertical="center" wrapText="1"/>
    </xf>
    <xf numFmtId="1" fontId="9" fillId="2" borderId="14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8" fillId="0" borderId="15" xfId="0" applyFont="1" applyBorder="1" applyAlignment="1">
      <alignment horizontal="center" vertical="center"/>
    </xf>
    <xf numFmtId="4" fontId="8" fillId="0" borderId="15" xfId="0" applyNumberFormat="1" applyFont="1" applyBorder="1" applyAlignment="1">
      <alignment vertical="center"/>
    </xf>
    <xf numFmtId="0" fontId="8" fillId="0" borderId="15" xfId="0" applyFont="1" applyBorder="1" applyAlignment="1">
      <alignment horizontal="left" wrapText="1"/>
    </xf>
    <xf numFmtId="0" fontId="8" fillId="0" borderId="0" xfId="0" applyFont="1" applyAlignment="1">
      <alignment vertical="center"/>
    </xf>
    <xf numFmtId="1" fontId="7" fillId="3" borderId="13" xfId="0" applyNumberFormat="1" applyFont="1" applyFill="1" applyBorder="1" applyAlignment="1">
      <alignment vertical="center" wrapText="1"/>
    </xf>
    <xf numFmtId="1" fontId="7" fillId="3" borderId="13" xfId="0" applyNumberFormat="1" applyFont="1" applyFill="1" applyBorder="1" applyAlignment="1">
      <alignment horizontal="center" vertical="center"/>
    </xf>
    <xf numFmtId="3" fontId="7" fillId="3" borderId="13" xfId="0" applyNumberFormat="1" applyFont="1" applyFill="1" applyBorder="1" applyAlignment="1">
      <alignment horizontal="center" vertical="center"/>
    </xf>
    <xf numFmtId="3" fontId="7" fillId="3" borderId="18" xfId="0" applyNumberFormat="1" applyFont="1" applyFill="1" applyBorder="1" applyAlignment="1">
      <alignment horizontal="center" vertical="center"/>
    </xf>
    <xf numFmtId="1" fontId="9" fillId="4" borderId="14" xfId="0" applyNumberFormat="1" applyFont="1" applyFill="1" applyBorder="1" applyAlignment="1">
      <alignment horizontal="center" vertical="center" wrapText="1"/>
    </xf>
    <xf numFmtId="1" fontId="9" fillId="4" borderId="17" xfId="0" applyNumberFormat="1" applyFont="1" applyFill="1" applyBorder="1" applyAlignment="1">
      <alignment horizontal="left" vertical="center" wrapText="1"/>
    </xf>
    <xf numFmtId="1" fontId="9" fillId="4" borderId="15" xfId="0" applyNumberFormat="1" applyFont="1" applyFill="1" applyBorder="1" applyAlignment="1">
      <alignment horizontal="center" vertical="center"/>
    </xf>
    <xf numFmtId="3" fontId="9" fillId="4" borderId="15" xfId="0" applyNumberFormat="1" applyFont="1" applyFill="1" applyBorder="1" applyAlignment="1">
      <alignment horizontal="center" vertical="center"/>
    </xf>
    <xf numFmtId="3" fontId="9" fillId="4" borderId="15" xfId="0" applyNumberFormat="1" applyFont="1" applyFill="1" applyBorder="1" applyAlignment="1">
      <alignment horizontal="center" vertical="center" wrapText="1"/>
    </xf>
    <xf numFmtId="10" fontId="9" fillId="4" borderId="15" xfId="0" applyNumberFormat="1" applyFont="1" applyFill="1" applyBorder="1" applyAlignment="1">
      <alignment horizontal="center" vertical="center" wrapText="1"/>
    </xf>
    <xf numFmtId="3" fontId="9" fillId="4" borderId="15" xfId="2" applyNumberFormat="1" applyFont="1" applyFill="1" applyBorder="1" applyAlignment="1" applyProtection="1">
      <alignment horizontal="center" vertical="center" wrapText="1"/>
    </xf>
    <xf numFmtId="3" fontId="9" fillId="4" borderId="16" xfId="0" applyNumberFormat="1" applyFont="1" applyFill="1" applyBorder="1" applyAlignment="1">
      <alignment horizontal="center" vertical="center" wrapText="1"/>
    </xf>
    <xf numFmtId="1" fontId="9" fillId="3" borderId="13" xfId="0" applyNumberFormat="1" applyFont="1" applyFill="1" applyBorder="1" applyAlignment="1">
      <alignment horizontal="center" vertical="center"/>
    </xf>
    <xf numFmtId="1" fontId="7" fillId="3" borderId="19" xfId="0" applyNumberFormat="1" applyFont="1" applyFill="1" applyBorder="1" applyAlignment="1">
      <alignment vertical="center"/>
    </xf>
    <xf numFmtId="1" fontId="7" fillId="3" borderId="20" xfId="0" applyNumberFormat="1" applyFont="1" applyFill="1" applyBorder="1" applyAlignment="1">
      <alignment vertical="center"/>
    </xf>
    <xf numFmtId="1" fontId="7" fillId="3" borderId="20" xfId="0" applyNumberFormat="1" applyFont="1" applyFill="1" applyBorder="1" applyAlignment="1">
      <alignment horizontal="left" vertical="center"/>
    </xf>
    <xf numFmtId="3" fontId="7" fillId="3" borderId="6" xfId="0" applyNumberFormat="1" applyFont="1" applyFill="1" applyBorder="1" applyAlignment="1">
      <alignment horizontal="center" vertical="center"/>
    </xf>
    <xf numFmtId="10" fontId="7" fillId="3" borderId="6" xfId="0" applyNumberFormat="1" applyFont="1" applyFill="1" applyBorder="1" applyAlignment="1">
      <alignment horizontal="center" vertical="center"/>
    </xf>
    <xf numFmtId="164" fontId="8" fillId="0" borderId="0" xfId="0" applyNumberFormat="1" applyFont="1"/>
    <xf numFmtId="3" fontId="8" fillId="0" borderId="0" xfId="0" applyNumberFormat="1" applyFont="1"/>
    <xf numFmtId="43" fontId="8" fillId="0" borderId="0" xfId="1" applyFont="1"/>
    <xf numFmtId="1" fontId="2" fillId="3" borderId="13" xfId="0" applyNumberFormat="1" applyFont="1" applyFill="1" applyBorder="1" applyAlignment="1">
      <alignment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0B7DB-7EF1-4489-92A0-2F0CA073FBB5}">
  <dimension ref="B4:K24"/>
  <sheetViews>
    <sheetView showGridLines="0" tabSelected="1" topLeftCell="A4" workbookViewId="0">
      <selection activeCell="C8" sqref="C8"/>
    </sheetView>
  </sheetViews>
  <sheetFormatPr defaultColWidth="11.44140625" defaultRowHeight="14.4" x14ac:dyDescent="0.3"/>
  <cols>
    <col min="1" max="2" width="11.44140625" style="2"/>
    <col min="3" max="3" width="39.5546875" style="2" customWidth="1"/>
    <col min="4" max="4" width="14.77734375" style="2" bestFit="1" customWidth="1"/>
    <col min="5" max="5" width="11.44140625" style="2"/>
    <col min="6" max="10" width="0" style="2" hidden="1" customWidth="1"/>
    <col min="11" max="16384" width="11.44140625" style="2"/>
  </cols>
  <sheetData>
    <row r="4" spans="2:11" x14ac:dyDescent="0.3">
      <c r="B4" s="1" t="s">
        <v>29</v>
      </c>
    </row>
    <row r="5" spans="2:11" ht="15" thickBot="1" x14ac:dyDescent="0.35">
      <c r="B5" s="32"/>
      <c r="C5" s="32"/>
      <c r="D5" s="32"/>
      <c r="E5" s="32"/>
      <c r="F5" s="32"/>
      <c r="G5" s="32"/>
      <c r="H5" s="32"/>
      <c r="I5" s="32"/>
      <c r="J5" s="32"/>
    </row>
    <row r="6" spans="2:11" ht="24" customHeight="1" thickBot="1" x14ac:dyDescent="0.35">
      <c r="B6" s="33" t="s">
        <v>0</v>
      </c>
      <c r="C6" s="29" t="s">
        <v>1</v>
      </c>
      <c r="D6" s="31" t="s">
        <v>8</v>
      </c>
      <c r="E6" s="31"/>
      <c r="F6" s="29">
        <v>2018</v>
      </c>
      <c r="G6" s="29">
        <v>2019</v>
      </c>
      <c r="H6" s="29">
        <v>2020</v>
      </c>
      <c r="I6" s="29">
        <v>2021</v>
      </c>
      <c r="J6" s="29">
        <v>2022</v>
      </c>
      <c r="K6" s="29" t="s">
        <v>6</v>
      </c>
    </row>
    <row r="7" spans="2:11" ht="22.5" customHeight="1" thickBot="1" x14ac:dyDescent="0.35">
      <c r="B7" s="33"/>
      <c r="C7" s="29"/>
      <c r="D7" s="3" t="s">
        <v>13</v>
      </c>
      <c r="E7" s="4" t="s">
        <v>14</v>
      </c>
      <c r="F7" s="30"/>
      <c r="G7" s="30"/>
      <c r="H7" s="30"/>
      <c r="I7" s="30"/>
      <c r="J7" s="30"/>
      <c r="K7" s="30"/>
    </row>
    <row r="8" spans="2:11" x14ac:dyDescent="0.3">
      <c r="B8" s="5">
        <v>1</v>
      </c>
      <c r="C8" s="6" t="s">
        <v>18</v>
      </c>
      <c r="D8" s="7">
        <v>194500000</v>
      </c>
      <c r="E8" s="7">
        <v>15000000</v>
      </c>
      <c r="F8" s="7">
        <f>SUM(F9:F11)</f>
        <v>16190000</v>
      </c>
      <c r="G8" s="7">
        <f>SUM(G9:G11)</f>
        <v>68920000</v>
      </c>
      <c r="H8" s="7">
        <f>SUM(H9:H11)</f>
        <v>81400000</v>
      </c>
      <c r="I8" s="7">
        <f>SUM(I9:I11)</f>
        <v>36990000</v>
      </c>
      <c r="J8" s="7">
        <f>SUM(J9:J12)</f>
        <v>6000000</v>
      </c>
      <c r="K8" s="7">
        <v>209500000</v>
      </c>
    </row>
    <row r="9" spans="2:11" ht="43.2" x14ac:dyDescent="0.3">
      <c r="B9" s="8" t="s">
        <v>22</v>
      </c>
      <c r="C9" s="9" t="s">
        <v>24</v>
      </c>
      <c r="D9" s="10">
        <v>150308115</v>
      </c>
      <c r="E9" s="11">
        <f>K9-D9</f>
        <v>11591885</v>
      </c>
      <c r="F9" s="11">
        <v>16190000</v>
      </c>
      <c r="G9" s="11">
        <v>64760000</v>
      </c>
      <c r="H9" s="12">
        <v>64760000</v>
      </c>
      <c r="I9" s="12">
        <v>16190000</v>
      </c>
      <c r="J9" s="12">
        <v>0</v>
      </c>
      <c r="K9" s="10">
        <v>161900000</v>
      </c>
    </row>
    <row r="10" spans="2:11" ht="43.2" x14ac:dyDescent="0.3">
      <c r="B10" s="13" t="s">
        <v>23</v>
      </c>
      <c r="C10" s="26" t="s">
        <v>26</v>
      </c>
      <c r="D10" s="10">
        <v>21600000</v>
      </c>
      <c r="E10" s="27">
        <v>0</v>
      </c>
      <c r="F10" s="27">
        <v>0</v>
      </c>
      <c r="G10" s="11">
        <f>+K10*10%</f>
        <v>2160000</v>
      </c>
      <c r="H10" s="12">
        <f>+K10*40%</f>
        <v>8640000</v>
      </c>
      <c r="I10" s="12">
        <f>+K10*50%</f>
        <v>10800000</v>
      </c>
      <c r="J10" s="12">
        <v>0</v>
      </c>
      <c r="K10" s="10">
        <v>21600000</v>
      </c>
    </row>
    <row r="11" spans="2:11" ht="43.2" x14ac:dyDescent="0.3">
      <c r="B11" s="8">
        <v>1.3</v>
      </c>
      <c r="C11" s="24" t="s">
        <v>25</v>
      </c>
      <c r="D11" s="10">
        <v>16591885</v>
      </c>
      <c r="E11" s="11">
        <f>K11-D11</f>
        <v>3408115</v>
      </c>
      <c r="F11" s="11">
        <v>0</v>
      </c>
      <c r="G11" s="11">
        <f>+K11*10%</f>
        <v>2000000</v>
      </c>
      <c r="H11" s="12">
        <f>+K11*40%</f>
        <v>8000000</v>
      </c>
      <c r="I11" s="12">
        <f>+K11*50%</f>
        <v>10000000</v>
      </c>
      <c r="J11" s="12">
        <v>0</v>
      </c>
      <c r="K11" s="10">
        <v>20000000</v>
      </c>
    </row>
    <row r="12" spans="2:11" ht="29.4" customHeight="1" thickBot="1" x14ac:dyDescent="0.35">
      <c r="B12" s="8">
        <v>1.4</v>
      </c>
      <c r="C12" s="25" t="s">
        <v>27</v>
      </c>
      <c r="D12" s="10">
        <v>6000000</v>
      </c>
      <c r="E12" s="11">
        <f>K12-D12</f>
        <v>0</v>
      </c>
      <c r="F12" s="11">
        <v>0</v>
      </c>
      <c r="G12" s="11">
        <v>0</v>
      </c>
      <c r="H12" s="11">
        <v>0</v>
      </c>
      <c r="I12" s="11">
        <v>0</v>
      </c>
      <c r="J12" s="10">
        <v>6000000</v>
      </c>
      <c r="K12" s="10">
        <v>6000000</v>
      </c>
    </row>
    <row r="13" spans="2:11" ht="33.75" customHeight="1" x14ac:dyDescent="0.3">
      <c r="B13" s="5">
        <v>2</v>
      </c>
      <c r="C13" s="14" t="s">
        <v>19</v>
      </c>
      <c r="D13" s="15">
        <v>5000000</v>
      </c>
      <c r="E13" s="15">
        <f>E14</f>
        <v>0</v>
      </c>
      <c r="F13" s="15">
        <f>+F14</f>
        <v>2000000</v>
      </c>
      <c r="G13" s="15">
        <f>+G14</f>
        <v>2000000</v>
      </c>
      <c r="H13" s="15">
        <f>+H14</f>
        <v>500000</v>
      </c>
      <c r="I13" s="15">
        <f>+I14</f>
        <v>250000</v>
      </c>
      <c r="J13" s="15">
        <f>+J14</f>
        <v>250000</v>
      </c>
      <c r="K13" s="15">
        <v>5000000</v>
      </c>
    </row>
    <row r="14" spans="2:11" ht="29.4" thickBot="1" x14ac:dyDescent="0.35">
      <c r="B14" s="16" t="s">
        <v>16</v>
      </c>
      <c r="C14" s="17" t="s">
        <v>20</v>
      </c>
      <c r="D14" s="18">
        <v>5000000</v>
      </c>
      <c r="E14" s="19">
        <v>0</v>
      </c>
      <c r="F14" s="19">
        <v>2000000</v>
      </c>
      <c r="G14" s="19">
        <v>2000000</v>
      </c>
      <c r="H14" s="18">
        <v>500000</v>
      </c>
      <c r="I14" s="18">
        <v>250000</v>
      </c>
      <c r="J14" s="18">
        <v>250000</v>
      </c>
      <c r="K14" s="18">
        <v>5000000</v>
      </c>
    </row>
    <row r="15" spans="2:11" ht="15" thickBot="1" x14ac:dyDescent="0.35">
      <c r="B15" s="5" t="s">
        <v>21</v>
      </c>
      <c r="C15" s="87" t="s">
        <v>28</v>
      </c>
      <c r="D15" s="15">
        <v>500000</v>
      </c>
      <c r="E15" s="15">
        <v>0</v>
      </c>
      <c r="F15" s="15">
        <v>100000</v>
      </c>
      <c r="G15" s="15">
        <v>100000</v>
      </c>
      <c r="H15" s="15">
        <v>100000</v>
      </c>
      <c r="I15" s="15">
        <v>100000</v>
      </c>
      <c r="J15" s="15">
        <v>100000</v>
      </c>
      <c r="K15" s="15">
        <v>500000</v>
      </c>
    </row>
    <row r="16" spans="2:11" ht="15" thickBot="1" x14ac:dyDescent="0.35">
      <c r="B16" s="20"/>
      <c r="C16" s="21" t="s">
        <v>17</v>
      </c>
      <c r="D16" s="22">
        <f>+D8+D13+D15</f>
        <v>200000000</v>
      </c>
      <c r="E16" s="22">
        <f>+E8+E13+E15</f>
        <v>15000000</v>
      </c>
      <c r="F16" s="22">
        <f t="shared" ref="F16:J16" si="0">+F8+F13+F15</f>
        <v>18290000</v>
      </c>
      <c r="G16" s="22">
        <f t="shared" si="0"/>
        <v>71020000</v>
      </c>
      <c r="H16" s="22">
        <f t="shared" si="0"/>
        <v>82000000</v>
      </c>
      <c r="I16" s="22">
        <f t="shared" si="0"/>
        <v>37340000</v>
      </c>
      <c r="J16" s="22">
        <f t="shared" si="0"/>
        <v>6350000</v>
      </c>
      <c r="K16" s="22">
        <f>+K8+K13+K15</f>
        <v>215000000</v>
      </c>
    </row>
    <row r="20" spans="4:7" x14ac:dyDescent="0.3">
      <c r="D20" s="23"/>
      <c r="E20" s="28"/>
    </row>
    <row r="21" spans="4:7" x14ac:dyDescent="0.3">
      <c r="D21" s="23"/>
      <c r="E21" s="28"/>
    </row>
    <row r="22" spans="4:7" x14ac:dyDescent="0.3">
      <c r="E22" s="28"/>
    </row>
    <row r="24" spans="4:7" x14ac:dyDescent="0.3">
      <c r="G24" s="25"/>
    </row>
  </sheetData>
  <mergeCells count="10">
    <mergeCell ref="D6:E6"/>
    <mergeCell ref="B5:J5"/>
    <mergeCell ref="B6:B7"/>
    <mergeCell ref="C6:C7"/>
    <mergeCell ref="K6:K7"/>
    <mergeCell ref="J6:J7"/>
    <mergeCell ref="I6:I7"/>
    <mergeCell ref="H6:H7"/>
    <mergeCell ref="G6:G7"/>
    <mergeCell ref="F6:F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9"/>
  <sheetViews>
    <sheetView showGridLines="0" zoomScaleNormal="100" workbookViewId="0">
      <selection activeCell="F7" sqref="F7"/>
    </sheetView>
  </sheetViews>
  <sheetFormatPr defaultColWidth="11.44140625" defaultRowHeight="14.4" x14ac:dyDescent="0.3"/>
  <cols>
    <col min="1" max="1" width="11.44140625" style="35"/>
    <col min="2" max="2" width="39.5546875" style="35" customWidth="1"/>
    <col min="3" max="3" width="13.5546875" style="35" customWidth="1"/>
    <col min="4" max="7" width="10.88671875" style="35" customWidth="1"/>
    <col min="8" max="8" width="12" style="35" bestFit="1" customWidth="1"/>
    <col min="9" max="9" width="11.44140625" style="35"/>
    <col min="10" max="10" width="14.77734375" style="35" bestFit="1" customWidth="1"/>
    <col min="11" max="16384" width="11.44140625" style="35"/>
  </cols>
  <sheetData>
    <row r="1" spans="1:17" ht="15" thickBot="1" x14ac:dyDescent="0.35">
      <c r="A1" s="34" t="s">
        <v>29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17" ht="15" thickBot="1" x14ac:dyDescent="0.3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ht="24" customHeight="1" thickBot="1" x14ac:dyDescent="0.35">
      <c r="A3" s="37" t="s">
        <v>0</v>
      </c>
      <c r="B3" s="38" t="s">
        <v>1</v>
      </c>
      <c r="C3" s="38" t="s">
        <v>2</v>
      </c>
      <c r="D3" s="38" t="s">
        <v>3</v>
      </c>
      <c r="E3" s="38" t="s">
        <v>4</v>
      </c>
      <c r="F3" s="39" t="s">
        <v>5</v>
      </c>
      <c r="G3" s="39"/>
      <c r="H3" s="38" t="s">
        <v>6</v>
      </c>
      <c r="I3" s="40" t="s">
        <v>7</v>
      </c>
      <c r="J3" s="41" t="s">
        <v>8</v>
      </c>
      <c r="K3" s="41"/>
      <c r="L3" s="38">
        <v>2018</v>
      </c>
      <c r="M3" s="38">
        <v>2019</v>
      </c>
      <c r="N3" s="38">
        <v>2020</v>
      </c>
      <c r="O3" s="38">
        <v>2021</v>
      </c>
      <c r="P3" s="38">
        <v>2022</v>
      </c>
      <c r="Q3" s="42" t="s">
        <v>9</v>
      </c>
    </row>
    <row r="4" spans="1:17" ht="22.5" customHeight="1" thickBot="1" x14ac:dyDescent="0.35">
      <c r="A4" s="37"/>
      <c r="B4" s="38"/>
      <c r="C4" s="38"/>
      <c r="D4" s="38"/>
      <c r="E4" s="38" t="s">
        <v>10</v>
      </c>
      <c r="F4" s="43" t="s">
        <v>11</v>
      </c>
      <c r="G4" s="43" t="s">
        <v>12</v>
      </c>
      <c r="H4" s="44"/>
      <c r="I4" s="40"/>
      <c r="J4" s="43" t="s">
        <v>13</v>
      </c>
      <c r="K4" s="45" t="s">
        <v>14</v>
      </c>
      <c r="L4" s="44"/>
      <c r="M4" s="44"/>
      <c r="N4" s="38"/>
      <c r="O4" s="38"/>
      <c r="P4" s="38"/>
      <c r="Q4" s="42" t="s">
        <v>15</v>
      </c>
    </row>
    <row r="5" spans="1:17" x14ac:dyDescent="0.3">
      <c r="A5" s="46">
        <v>1</v>
      </c>
      <c r="B5" s="47" t="s">
        <v>18</v>
      </c>
      <c r="C5" s="47"/>
      <c r="D5" s="47"/>
      <c r="E5" s="47"/>
      <c r="F5" s="47"/>
      <c r="G5" s="47"/>
      <c r="H5" s="48">
        <v>209500000</v>
      </c>
      <c r="I5" s="49">
        <f>+H5/$H$13</f>
        <v>0.97441860465116281</v>
      </c>
      <c r="J5" s="48">
        <v>194500000</v>
      </c>
      <c r="K5" s="48">
        <v>15000000</v>
      </c>
      <c r="L5" s="48">
        <f>SUM(L6:L8)</f>
        <v>16190000</v>
      </c>
      <c r="M5" s="48">
        <f>SUM(M6:M8)</f>
        <v>68920000</v>
      </c>
      <c r="N5" s="48">
        <f>SUM(N6:N8)</f>
        <v>81400000</v>
      </c>
      <c r="O5" s="48">
        <f>SUM(O6:O8)</f>
        <v>36990000</v>
      </c>
      <c r="P5" s="48">
        <f>SUM(P6:P9)</f>
        <v>6000000</v>
      </c>
      <c r="Q5" s="48">
        <f t="shared" ref="Q5:Q12" si="0">SUM(L5:P5)</f>
        <v>209500000</v>
      </c>
    </row>
    <row r="6" spans="1:17" ht="43.2" x14ac:dyDescent="0.3">
      <c r="A6" s="50" t="s">
        <v>22</v>
      </c>
      <c r="B6" s="51" t="s">
        <v>24</v>
      </c>
      <c r="C6" s="52">
        <v>2021</v>
      </c>
      <c r="D6" s="53">
        <v>30</v>
      </c>
      <c r="E6" s="53">
        <f>+D6*30</f>
        <v>900</v>
      </c>
      <c r="F6" s="54">
        <v>2018</v>
      </c>
      <c r="G6" s="54">
        <v>2021</v>
      </c>
      <c r="H6" s="55">
        <v>161900000</v>
      </c>
      <c r="I6" s="56">
        <f>+H6/$H$5</f>
        <v>0.77279236276849639</v>
      </c>
      <c r="J6" s="55">
        <v>150308115</v>
      </c>
      <c r="K6" s="57">
        <f>H6-J6</f>
        <v>11591885</v>
      </c>
      <c r="L6" s="57">
        <v>16190000</v>
      </c>
      <c r="M6" s="57">
        <v>64760000</v>
      </c>
      <c r="N6" s="58">
        <v>64760000</v>
      </c>
      <c r="O6" s="58">
        <v>16190000</v>
      </c>
      <c r="P6" s="58">
        <v>0</v>
      </c>
      <c r="Q6" s="59">
        <f t="shared" si="0"/>
        <v>161900000</v>
      </c>
    </row>
    <row r="7" spans="1:17" ht="43.2" x14ac:dyDescent="0.3">
      <c r="A7" s="60" t="s">
        <v>23</v>
      </c>
      <c r="B7" s="61" t="s">
        <v>26</v>
      </c>
      <c r="C7" s="62">
        <v>2021</v>
      </c>
      <c r="D7" s="62">
        <v>20</v>
      </c>
      <c r="E7" s="53">
        <f>+D7*30</f>
        <v>600</v>
      </c>
      <c r="F7" s="62">
        <v>2019</v>
      </c>
      <c r="G7" s="62">
        <v>2021</v>
      </c>
      <c r="H7" s="55">
        <v>21600000</v>
      </c>
      <c r="I7" s="63">
        <f>+H7/$H$5</f>
        <v>0.10310262529832935</v>
      </c>
      <c r="J7" s="55">
        <v>21600000</v>
      </c>
      <c r="K7" s="62">
        <v>0</v>
      </c>
      <c r="L7" s="62">
        <v>0</v>
      </c>
      <c r="M7" s="57">
        <f>+H7*10%</f>
        <v>2160000</v>
      </c>
      <c r="N7" s="58">
        <f>+H7*40%</f>
        <v>8640000</v>
      </c>
      <c r="O7" s="58">
        <f>+H7*50%</f>
        <v>10800000</v>
      </c>
      <c r="P7" s="58">
        <v>0</v>
      </c>
      <c r="Q7" s="59">
        <f>SUM(L7:P7)</f>
        <v>21600000</v>
      </c>
    </row>
    <row r="8" spans="1:17" ht="43.2" x14ac:dyDescent="0.3">
      <c r="A8" s="50">
        <v>1.3</v>
      </c>
      <c r="B8" s="64" t="s">
        <v>25</v>
      </c>
      <c r="C8" s="52">
        <v>2021</v>
      </c>
      <c r="D8" s="53">
        <v>24</v>
      </c>
      <c r="E8" s="53">
        <f>+D8*30</f>
        <v>720</v>
      </c>
      <c r="F8" s="54">
        <v>2019</v>
      </c>
      <c r="G8" s="54">
        <v>2021</v>
      </c>
      <c r="H8" s="55">
        <v>20000000</v>
      </c>
      <c r="I8" s="56">
        <f>+H8/$H$5</f>
        <v>9.5465393794749401E-2</v>
      </c>
      <c r="J8" s="55">
        <v>16591885</v>
      </c>
      <c r="K8" s="57">
        <f>H8-J8</f>
        <v>3408115</v>
      </c>
      <c r="L8" s="57">
        <v>0</v>
      </c>
      <c r="M8" s="57">
        <f>+H8*10%</f>
        <v>2000000</v>
      </c>
      <c r="N8" s="58">
        <f>+H8*40%</f>
        <v>8000000</v>
      </c>
      <c r="O8" s="58">
        <f>+H8*50%</f>
        <v>10000000</v>
      </c>
      <c r="P8" s="58">
        <v>0</v>
      </c>
      <c r="Q8" s="59">
        <f>SUM(L8:P8)</f>
        <v>20000000</v>
      </c>
    </row>
    <row r="9" spans="1:17" ht="29.4" customHeight="1" thickBot="1" x14ac:dyDescent="0.35">
      <c r="A9" s="50">
        <v>1.4</v>
      </c>
      <c r="B9" s="65" t="s">
        <v>27</v>
      </c>
      <c r="C9" s="52">
        <v>2021</v>
      </c>
      <c r="D9" s="62">
        <v>12</v>
      </c>
      <c r="E9" s="53">
        <f>+D9*30</f>
        <v>360</v>
      </c>
      <c r="F9" s="62">
        <v>2022</v>
      </c>
      <c r="G9" s="62">
        <v>2022</v>
      </c>
      <c r="H9" s="55">
        <v>6000000</v>
      </c>
      <c r="I9" s="56">
        <f>+H9/$H$5</f>
        <v>2.8639618138424822E-2</v>
      </c>
      <c r="J9" s="55">
        <v>6000000</v>
      </c>
      <c r="K9" s="57">
        <f>H9-J9</f>
        <v>0</v>
      </c>
      <c r="L9" s="57">
        <v>0</v>
      </c>
      <c r="M9" s="57">
        <v>0</v>
      </c>
      <c r="N9" s="57">
        <v>0</v>
      </c>
      <c r="O9" s="57">
        <v>0</v>
      </c>
      <c r="P9" s="55">
        <v>6000000</v>
      </c>
      <c r="Q9" s="59">
        <f>SUM(L9:P9)</f>
        <v>6000000</v>
      </c>
    </row>
    <row r="10" spans="1:17" ht="33.75" customHeight="1" x14ac:dyDescent="0.3">
      <c r="A10" s="46">
        <v>2</v>
      </c>
      <c r="B10" s="66" t="s">
        <v>19</v>
      </c>
      <c r="C10" s="67"/>
      <c r="D10" s="67"/>
      <c r="E10" s="67"/>
      <c r="F10" s="67"/>
      <c r="G10" s="67"/>
      <c r="H10" s="68">
        <v>5000000</v>
      </c>
      <c r="I10" s="49">
        <f>+H10/$H$13</f>
        <v>2.3255813953488372E-2</v>
      </c>
      <c r="J10" s="68">
        <v>5000000</v>
      </c>
      <c r="K10" s="68">
        <f>K11</f>
        <v>0</v>
      </c>
      <c r="L10" s="68">
        <f>+L11</f>
        <v>2000000</v>
      </c>
      <c r="M10" s="68">
        <f>+M11</f>
        <v>2000000</v>
      </c>
      <c r="N10" s="68">
        <f>+N11</f>
        <v>500000</v>
      </c>
      <c r="O10" s="68">
        <f>+O11</f>
        <v>250000</v>
      </c>
      <c r="P10" s="68">
        <f>+P11</f>
        <v>250000</v>
      </c>
      <c r="Q10" s="69">
        <f t="shared" si="0"/>
        <v>5000000</v>
      </c>
    </row>
    <row r="11" spans="1:17" ht="29.4" thickBot="1" x14ac:dyDescent="0.35">
      <c r="A11" s="70" t="s">
        <v>16</v>
      </c>
      <c r="B11" s="71" t="s">
        <v>20</v>
      </c>
      <c r="C11" s="72">
        <v>2022</v>
      </c>
      <c r="D11" s="73">
        <v>60</v>
      </c>
      <c r="E11" s="53">
        <f>+D11*30</f>
        <v>1800</v>
      </c>
      <c r="F11" s="72">
        <v>2018</v>
      </c>
      <c r="G11" s="72">
        <v>2022</v>
      </c>
      <c r="H11" s="74">
        <v>5000000</v>
      </c>
      <c r="I11" s="75">
        <f>+H11/$H$10</f>
        <v>1</v>
      </c>
      <c r="J11" s="74">
        <v>5000000</v>
      </c>
      <c r="K11" s="76">
        <v>0</v>
      </c>
      <c r="L11" s="76">
        <v>2000000</v>
      </c>
      <c r="M11" s="76">
        <v>2000000</v>
      </c>
      <c r="N11" s="74">
        <v>500000</v>
      </c>
      <c r="O11" s="74">
        <v>250000</v>
      </c>
      <c r="P11" s="74">
        <v>250000</v>
      </c>
      <c r="Q11" s="77">
        <f t="shared" si="0"/>
        <v>5000000</v>
      </c>
    </row>
    <row r="12" spans="1:17" ht="15" thickBot="1" x14ac:dyDescent="0.35">
      <c r="A12" s="46" t="s">
        <v>21</v>
      </c>
      <c r="B12" s="66" t="s">
        <v>28</v>
      </c>
      <c r="C12" s="78">
        <v>2022</v>
      </c>
      <c r="D12" s="78">
        <v>60</v>
      </c>
      <c r="E12" s="78">
        <f>+D12*30</f>
        <v>1800</v>
      </c>
      <c r="F12" s="78">
        <v>2018</v>
      </c>
      <c r="G12" s="78">
        <v>2022</v>
      </c>
      <c r="H12" s="68">
        <v>500000</v>
      </c>
      <c r="I12" s="49">
        <f>+H12/$H$13</f>
        <v>2.3255813953488372E-3</v>
      </c>
      <c r="J12" s="68">
        <v>500000</v>
      </c>
      <c r="K12" s="68">
        <v>0</v>
      </c>
      <c r="L12" s="68">
        <v>100000</v>
      </c>
      <c r="M12" s="68">
        <v>100000</v>
      </c>
      <c r="N12" s="68">
        <v>100000</v>
      </c>
      <c r="O12" s="68">
        <v>100000</v>
      </c>
      <c r="P12" s="68">
        <v>100000</v>
      </c>
      <c r="Q12" s="69">
        <f t="shared" si="0"/>
        <v>500000</v>
      </c>
    </row>
    <row r="13" spans="1:17" ht="15" thickBot="1" x14ac:dyDescent="0.35">
      <c r="A13" s="79"/>
      <c r="B13" s="80" t="s">
        <v>17</v>
      </c>
      <c r="C13" s="81"/>
      <c r="D13" s="81"/>
      <c r="E13" s="81"/>
      <c r="F13" s="81"/>
      <c r="G13" s="81"/>
      <c r="H13" s="82">
        <f>+H5+H10+H12</f>
        <v>215000000</v>
      </c>
      <c r="I13" s="83">
        <v>1</v>
      </c>
      <c r="J13" s="82">
        <f>+J5+J10+J12</f>
        <v>200000000</v>
      </c>
      <c r="K13" s="82">
        <f>+K5+K10+K12</f>
        <v>15000000</v>
      </c>
      <c r="L13" s="82">
        <f t="shared" ref="L13:Q13" si="1">+L5+L10+L12</f>
        <v>18290000</v>
      </c>
      <c r="M13" s="82">
        <f t="shared" si="1"/>
        <v>71020000</v>
      </c>
      <c r="N13" s="82">
        <f t="shared" si="1"/>
        <v>82000000</v>
      </c>
      <c r="O13" s="82">
        <f t="shared" si="1"/>
        <v>37340000</v>
      </c>
      <c r="P13" s="82">
        <f t="shared" si="1"/>
        <v>6350000</v>
      </c>
      <c r="Q13" s="82">
        <f t="shared" si="1"/>
        <v>215000000</v>
      </c>
    </row>
    <row r="17" spans="4:11" x14ac:dyDescent="0.3">
      <c r="D17" s="84"/>
      <c r="F17" s="85"/>
      <c r="J17" s="86"/>
      <c r="K17" s="85"/>
    </row>
    <row r="18" spans="4:11" x14ac:dyDescent="0.3">
      <c r="F18" s="85"/>
      <c r="J18" s="86"/>
      <c r="K18" s="85"/>
    </row>
    <row r="19" spans="4:11" x14ac:dyDescent="0.3">
      <c r="K19" s="85"/>
    </row>
  </sheetData>
  <mergeCells count="17">
    <mergeCell ref="Q3:Q4"/>
    <mergeCell ref="L3:L4"/>
    <mergeCell ref="M3:M4"/>
    <mergeCell ref="A1:Q1"/>
    <mergeCell ref="A2:Q2"/>
    <mergeCell ref="A3:A4"/>
    <mergeCell ref="B3:B4"/>
    <mergeCell ref="C3:C4"/>
    <mergeCell ref="D3:D4"/>
    <mergeCell ref="E3:E4"/>
    <mergeCell ref="F3:G3"/>
    <mergeCell ref="H3:H4"/>
    <mergeCell ref="I3:I4"/>
    <mergeCell ref="J3:K3"/>
    <mergeCell ref="N3:N4"/>
    <mergeCell ref="O3:O4"/>
    <mergeCell ref="P3:P4"/>
  </mergeCells>
  <pageMargins left="0.70866141732283472" right="0.70866141732283472" top="0.74803149606299213" bottom="0.74803149606299213" header="0.31496062992125984" footer="0.31496062992125984"/>
  <pageSetup paperSize="5" scale="7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1A458A224826124E8B45B1D613300CFC00B695C23955F66042BB031517CD9D3F9F" ma:contentTypeVersion="26" ma:contentTypeDescription="A content type to manage public (operations) IDB documents" ma:contentTypeScope="" ma:versionID="74cce40bdb960a14065de785725dba51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211d9aa007c657f832f53da7a1ef1865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e2894295491da65140ffd2369f49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26cdb1da78c4bb4b1c1bac2f6ac5911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g511464f9e53401d84b16fa9b379a574" minOccurs="0"/>
                <xsd:element ref="ns2:nddeef1749674d76abdbe4b239a70bc6" minOccurs="0"/>
                <xsd:element ref="ns2:b2ec7cfb18674cb8803df6b262e8b107" minOccurs="0"/>
                <xsd:element ref="ns2:Document_x0020_Language_x0020_IDB"/>
                <xsd:element ref="ns2:Division_x0020_or_x0020_Unit"/>
                <xsd:element ref="ns2:Identifier" minOccurs="0"/>
                <xsd:element ref="ns2:Fiscal_x0020_Year_x0020_IDB" minOccurs="0"/>
                <xsd:element ref="ns2:ic46d7e087fd4a108fb86518ca413cc6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Disclosed" minOccurs="0"/>
                <xsd:element ref="ns2:Record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e2894295491da65140ffd2369f49" ma:index="11" ma:taxonomy="true" ma:internalName="e46fe2894295491da65140ffd2369f49" ma:taxonomyFieldName="Function_x0020_Operations_x0020_IDB" ma:displayName="Function Operations IDB" ma:readOnly="false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b26cdb1da78c4bb4b1c1bac2f6ac5911" ma:index="16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g511464f9e53401d84b16fa9b379a574" ma:index="24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26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28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33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3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6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7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8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9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40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1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2" nillable="true" ma:displayName="Abstract" ma:internalName="Abstract">
      <xsd:simpleType>
        <xsd:restriction base="dms:Note"/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SISCOR_x0020_Number" ma:index="44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5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Editor1" ma:index="46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7" nillable="true" ma:displayName="Issue Date" ma:format="DateOnly" ma:internalName="Issue_x0020_Date">
      <xsd:simpleType>
        <xsd:restriction base="dms:DateTime"/>
      </xsd:simpleType>
    </xsd:element>
    <xsd:element name="Publishing_x0020_House" ma:index="48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9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50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1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ae61f9b1-e23d-4f49-b3d7-56b991556c4b" ContentTypeId="0x0101001A458A224826124E8B45B1D613300CFC" PreviousValue="false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Document_x0020_Type xmlns="cdc7663a-08f0-4737-9e8c-148ce897a09c" xsi:nil="true"/>
    <Record_x0020_Number xmlns="cdc7663a-08f0-4737-9e8c-148ce897a09c">R0001261538</Record_x0020_Number>
    <Key_x0020_Document xmlns="cdc7663a-08f0-4737-9e8c-148ce897a09c">false</Key_x0020_Document>
    <Other_x0020_Author xmlns="cdc7663a-08f0-4737-9e8c-148ce897a09c" xsi:nil="true"/>
    <Division_x0020_or_x0020_Unit xmlns="cdc7663a-08f0-4737-9e8c-148ce897a09c">INE/TSP</Division_x0020_or_x0020_Unit>
    <IDBDocs_x0020_Number xmlns="cdc7663a-08f0-4737-9e8c-148ce897a09c" xsi:nil="true"/>
    <Document_x0020_Author xmlns="cdc7663a-08f0-4737-9e8c-148ce897a09c">Cocha, Agustina</Document_x0020_Author>
    <_dlc_DocId xmlns="cdc7663a-08f0-4737-9e8c-148ce897a09c">EZSHARE-316049125-34</_dlc_DocId>
    <Operation_x0020_Type xmlns="cdc7663a-08f0-4737-9e8c-148ce897a09c">Loan Operation</Operation_x0020_Type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Argentina</TermName>
          <TermId xmlns="http://schemas.microsoft.com/office/infopath/2007/PartnerControls">eb1b705c-195f-4c3b-9661-b201f2fee3c5</TermId>
        </TermInfo>
      </Terms>
    </ic46d7e087fd4a108fb86518ca413cc6>
    <TaxCatchAll xmlns="cdc7663a-08f0-4737-9e8c-148ce897a09c">
      <Value>60</Value>
      <Value>4</Value>
      <Value>3</Value>
      <Value>8</Value>
      <Value>5</Value>
    </TaxCatchAll>
    <Fiscal_x0020_Year_x0020_IDB xmlns="cdc7663a-08f0-4737-9e8c-148ce897a09c">2017</Fiscal_x0020_Year_x0020_IDB>
    <b26cdb1da78c4bb4b1c1bac2f6ac5911 xmlns="cdc7663a-08f0-4737-9e8c-148ce897a09c">
      <Terms xmlns="http://schemas.microsoft.com/office/infopath/2007/PartnerControls"/>
    </b26cdb1da78c4bb4b1c1bac2f6ac5911>
    <Project_x0020_Number xmlns="cdc7663a-08f0-4737-9e8c-148ce897a09c">AR-L1279</Project_x0020_Number>
    <Package_x0020_Code xmlns="cdc7663a-08f0-4737-9e8c-148ce897a09c" xsi:nil="true"/>
    <Migration_x0020_Info xmlns="cdc7663a-08f0-4737-9e8c-148ce897a09c" xsi:nil="true"/>
    <Approval_x0020_Number xmlns="cdc7663a-08f0-4737-9e8c-148ce897a09c" xsi:nil="true"/>
    <Business_x0020_Area xmlns="cdc7663a-08f0-4737-9e8c-148ce897a09c">Life Cycle</Business_x0020_Area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Monitoring and Reporting</TermName>
          <TermId xmlns="http://schemas.microsoft.com/office/infopath/2007/PartnerControls">df3c2aa1-d63e-41aa-b1f5-bb15dee691ca</TermId>
        </TermInfo>
      </Terms>
    </e46fe2894295491da65140ffd2369f49>
    <Access_x0020_to_x0020_Information_x00a0_Policy xmlns="cdc7663a-08f0-4737-9e8c-148ce897a09c">Public - Simultaneous Disclosure</Access_x0020_to_x0020_Information_x00a0_Policy>
    <SISCOR_x0020_Number xmlns="cdc7663a-08f0-4737-9e8c-148ce897a09c" xsi:nil="true"/>
    <Identifier xmlns="cdc7663a-08f0-4737-9e8c-148ce897a09c" xsi:nil="true"/>
    <g511464f9e53401d84b16fa9b379a574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ORC</TermName>
          <TermId xmlns="http://schemas.microsoft.com/office/infopath/2007/PartnerControls">c028a4b2-ad8b-4cf4-9cac-a2ae6a778e23</TermId>
        </TermInfo>
      </Terms>
    </g511464f9e53401d84b16fa9b379a574>
    <nddeef1749674d76abdbe4b239a70b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TRANSPORT</TermName>
          <TermId xmlns="http://schemas.microsoft.com/office/infopath/2007/PartnerControls">5a25d1a8-4baf-41a8-9e3b-e167accda6ea</TermId>
        </TermInfo>
      </Terms>
    </nddeef1749674d76abdbe4b239a70bc6>
    <b2ec7cfb18674cb8803df6b262e8b107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TRANSPORT</TermName>
          <TermId xmlns="http://schemas.microsoft.com/office/infopath/2007/PartnerControls">0f151751-6416-4989-96c6-78ae1be43d3a</TermId>
        </TermInfo>
      </Terms>
    </b2ec7cfb18674cb8803df6b262e8b107>
    <Document_x0020_Language_x0020_IDB xmlns="cdc7663a-08f0-4737-9e8c-148ce897a09c">Spanish</Document_x0020_Language_x0020_IDB>
    <_dlc_DocIdUrl xmlns="cdc7663a-08f0-4737-9e8c-148ce897a09c">
      <Url>https://idbg.sharepoint.com/teams/EZ-AR-LON/AR-L1279/_layouts/15/DocIdRedir.aspx?ID=EZSHARE-316049125-34</Url>
      <Description>EZSHARE-316049125-34</Description>
    </_dlc_DocIdUrl>
    <Phase xmlns="cdc7663a-08f0-4737-9e8c-148ce897a09c">ACTIVE</Phase>
    <Disclosure_x0020_Activity xmlns="cdc7663a-08f0-4737-9e8c-148ce897a09c">Loan Proposal</Disclosure_x0020_Activity>
    <Issue_x0020_Date xmlns="cdc7663a-08f0-4737-9e8c-148ce897a09c" xsi:nil="true"/>
    <KP_x0020_Topics xmlns="cdc7663a-08f0-4737-9e8c-148ce897a09c" xsi:nil="true"/>
    <Disclosed xmlns="cdc7663a-08f0-4737-9e8c-148ce897a09c">false</Disclosed>
    <Publication_x0020_Type xmlns="cdc7663a-08f0-4737-9e8c-148ce897a09c" xsi:nil="true"/>
    <Editor1 xmlns="cdc7663a-08f0-4737-9e8c-148ce897a09c" xsi:nil="true"/>
    <Region xmlns="cdc7663a-08f0-4737-9e8c-148ce897a09c" xsi:nil="true"/>
    <Webtopic xmlns="cdc7663a-08f0-4737-9e8c-148ce897a09c" xsi:nil="true"/>
    <Abstract xmlns="cdc7663a-08f0-4737-9e8c-148ce897a09c" xsi:nil="true"/>
    <Publishing_x0020_House xmlns="cdc7663a-08f0-4737-9e8c-148ce897a09c" xsi:nil="true"/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?mso-contentType ?>
<FormUrls xmlns="http://schemas.microsoft.com/sharepoint/v3/contenttype/forms/url">
  <Display>_catalogs/masterpage/ECMForms/DisclosureOperationsCT/View.aspx</Display>
  <Edit>_catalogs/masterpage/ECMForms/DisclosureOperationsCT/Edit.aspx</Edit>
</FormUrls>
</file>

<file path=customXml/itemProps1.xml><?xml version="1.0" encoding="utf-8"?>
<ds:datastoreItem xmlns:ds="http://schemas.openxmlformats.org/officeDocument/2006/customXml" ds:itemID="{6847BA04-0D0C-48DC-A896-2C2B7CC67C4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2A38791B-609D-4342-9F48-DF9F6C079A72}"/>
</file>

<file path=customXml/itemProps3.xml><?xml version="1.0" encoding="utf-8"?>
<ds:datastoreItem xmlns:ds="http://schemas.openxmlformats.org/officeDocument/2006/customXml" ds:itemID="{FC4CE3A3-EAC8-41B2-B5D4-E1AE16DC7882}"/>
</file>

<file path=customXml/itemProps4.xml><?xml version="1.0" encoding="utf-8"?>
<ds:datastoreItem xmlns:ds="http://schemas.openxmlformats.org/officeDocument/2006/customXml" ds:itemID="{77792E90-5A45-4E1E-9FA7-664929A098B9}">
  <ds:schemaRefs>
    <ds:schemaRef ds:uri="http://purl.org/dc/dcmitype/"/>
    <ds:schemaRef ds:uri="http://schemas.microsoft.com/office/2006/documentManagement/types"/>
    <ds:schemaRef ds:uri="cdc7663a-08f0-4737-9e8c-148ce897a09c"/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5.xml><?xml version="1.0" encoding="utf-8"?>
<ds:datastoreItem xmlns:ds="http://schemas.openxmlformats.org/officeDocument/2006/customXml" ds:itemID="{437BF337-CF1F-4D49-97A3-51F27DAA8E99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A58EEED7-D81B-43EB-84DA-F84ABA1FA9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POA</vt:lpstr>
      <vt:lpstr>PEP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Benitez, Carolina</dc:creator>
  <cp:keywords/>
  <cp:lastModifiedBy>Cocha, Agustina</cp:lastModifiedBy>
  <cp:lastPrinted>2017-08-15T18:29:18Z</cp:lastPrinted>
  <dcterms:created xsi:type="dcterms:W3CDTF">2017-08-11T20:19:38Z</dcterms:created>
  <dcterms:modified xsi:type="dcterms:W3CDTF">2017-10-30T23:07:16Z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4" name="TaxKeywordTaxHTField">
    <vt:lpwstr/>
  </property>
  <property fmtid="{D5CDD505-2E9C-101B-9397-08002B2CF9AE}" pid="5" name="Series Operations IDB">
    <vt:lpwstr/>
  </property>
  <property fmtid="{D5CDD505-2E9C-101B-9397-08002B2CF9AE}" pid="6" name="Sub-Sector">
    <vt:lpwstr>60;#TRANSPORT|0f151751-6416-4989-96c6-78ae1be43d3a</vt:lpwstr>
  </property>
  <property fmtid="{D5CDD505-2E9C-101B-9397-08002B2CF9AE}" pid="7" name="Country">
    <vt:lpwstr>5;#Argentina|eb1b705c-195f-4c3b-9661-b201f2fee3c5</vt:lpwstr>
  </property>
  <property fmtid="{D5CDD505-2E9C-101B-9397-08002B2CF9AE}" pid="8" name="Fund IDB">
    <vt:lpwstr>4;#ORC|c028a4b2-ad8b-4cf4-9cac-a2ae6a778e23</vt:lpwstr>
  </property>
  <property fmtid="{D5CDD505-2E9C-101B-9397-08002B2CF9AE}" pid="9" name="_dlc_DocIdItemGuid">
    <vt:lpwstr>0d970490-2858-40e7-9ba8-978a17107ceb</vt:lpwstr>
  </property>
  <property fmtid="{D5CDD505-2E9C-101B-9397-08002B2CF9AE}" pid="10" name="Sector IDB">
    <vt:lpwstr>3;#TRANSPORT|5a25d1a8-4baf-41a8-9e3b-e167accda6ea</vt:lpwstr>
  </property>
  <property fmtid="{D5CDD505-2E9C-101B-9397-08002B2CF9AE}" pid="11" name="Function Operations IDB">
    <vt:lpwstr>8;#Monitoring and Reporting|df3c2aa1-d63e-41aa-b1f5-bb15dee691ca</vt:lpwstr>
  </property>
  <property fmtid="{D5CDD505-2E9C-101B-9397-08002B2CF9AE}" pid="12" name="RecordPoint_ActiveItemMoved">
    <vt:lpwstr>/teams/EZ-AR-LON/AR-L1279/15 LifeCycle Milestones/Draft Area/EER_1_PEP y POA.xlsx</vt:lpwstr>
  </property>
  <property fmtid="{D5CDD505-2E9C-101B-9397-08002B2CF9AE}" pid="13" name="RecordStorageActiveId">
    <vt:lpwstr>3c4170ea-eb75-4775-859b-77de4cd0322d</vt:lpwstr>
  </property>
  <property fmtid="{D5CDD505-2E9C-101B-9397-08002B2CF9AE}" pid="14" name="Disclosure Activity">
    <vt:lpwstr>Loan Proposal</vt:lpwstr>
  </property>
  <property fmtid="{D5CDD505-2E9C-101B-9397-08002B2CF9AE}" pid="15" name="ContentTypeId">
    <vt:lpwstr>0x0101001A458A224826124E8B45B1D613300CFC00B695C23955F66042BB031517CD9D3F9F</vt:lpwstr>
  </property>
</Properties>
</file>