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2700" windowWidth="19440" windowHeight="5370"/>
  </bookViews>
  <sheets>
    <sheet name="PA completo" sheetId="1" r:id="rId1"/>
    <sheet name="Notas" sheetId="2" state="hidden" r:id="rId2"/>
  </sheets>
  <calcPr calcId="145621"/>
</workbook>
</file>

<file path=xl/calcChain.xml><?xml version="1.0" encoding="utf-8"?>
<calcChain xmlns="http://schemas.openxmlformats.org/spreadsheetml/2006/main">
  <c r="E97" i="1" l="1"/>
  <c r="E88" i="1"/>
  <c r="M132" i="1" l="1"/>
  <c r="L132" i="1"/>
  <c r="H135" i="1"/>
  <c r="E135" i="1"/>
  <c r="H129" i="1"/>
  <c r="E129" i="1"/>
  <c r="E98" i="1"/>
  <c r="L129" i="1" l="1"/>
  <c r="M129" i="1"/>
  <c r="H13" i="1" l="1"/>
  <c r="H91" i="1" l="1"/>
  <c r="E91" i="1"/>
  <c r="E89" i="1"/>
  <c r="H85" i="1"/>
  <c r="E85" i="1"/>
  <c r="H83" i="1"/>
  <c r="E83" i="1"/>
  <c r="H81" i="1"/>
  <c r="E81" i="1"/>
  <c r="H72" i="1"/>
  <c r="H78" i="1"/>
  <c r="H74" i="1"/>
  <c r="H76" i="1"/>
  <c r="D75" i="1"/>
  <c r="E72" i="1"/>
  <c r="H62" i="1" l="1"/>
  <c r="H69" i="1"/>
  <c r="E65" i="1"/>
  <c r="E64" i="1" s="1"/>
  <c r="H65" i="1"/>
  <c r="H64" i="1" s="1"/>
  <c r="H67" i="1"/>
  <c r="M67" i="1" s="1"/>
  <c r="G65" i="1"/>
  <c r="G67" i="1" s="1"/>
  <c r="E66" i="1"/>
  <c r="H66" i="1" s="1"/>
  <c r="E60" i="1"/>
  <c r="M65" i="1" l="1"/>
  <c r="L67" i="1"/>
  <c r="L65" i="1"/>
  <c r="M47" i="1"/>
  <c r="L47" i="1"/>
  <c r="E46" i="1"/>
  <c r="E13" i="1" l="1"/>
  <c r="H101" i="1"/>
  <c r="E101" i="1"/>
  <c r="D43" i="1" l="1"/>
  <c r="H71" i="1" l="1"/>
  <c r="H19" i="1"/>
  <c r="M99" i="1"/>
  <c r="L99" i="1"/>
  <c r="M98" i="1"/>
  <c r="H96" i="1"/>
  <c r="M94" i="1"/>
  <c r="L94" i="1"/>
  <c r="M92" i="1"/>
  <c r="L92" i="1"/>
  <c r="H90" i="1"/>
  <c r="H87" i="1" s="1"/>
  <c r="E90" i="1"/>
  <c r="E87" i="1" s="1"/>
  <c r="M87" i="1" s="1"/>
  <c r="M89" i="1"/>
  <c r="L89" i="1"/>
  <c r="M86" i="1"/>
  <c r="L86" i="1"/>
  <c r="M84" i="1"/>
  <c r="L84" i="1"/>
  <c r="M82" i="1"/>
  <c r="L82" i="1"/>
  <c r="H80" i="1"/>
  <c r="E80" i="1"/>
  <c r="E79" i="1"/>
  <c r="E77" i="1"/>
  <c r="E75" i="1"/>
  <c r="M73" i="1"/>
  <c r="L73" i="1"/>
  <c r="E70" i="1"/>
  <c r="E63" i="1"/>
  <c r="H60" i="1"/>
  <c r="L80" i="1" l="1"/>
  <c r="M70" i="1"/>
  <c r="E69" i="1"/>
  <c r="M77" i="1"/>
  <c r="E76" i="1"/>
  <c r="M79" i="1"/>
  <c r="E78" i="1"/>
  <c r="L87" i="1"/>
  <c r="M61" i="1"/>
  <c r="H59" i="1"/>
  <c r="H58" i="1" s="1"/>
  <c r="M80" i="1"/>
  <c r="L75" i="1"/>
  <c r="E74" i="1"/>
  <c r="L61" i="1"/>
  <c r="M63" i="1"/>
  <c r="E62" i="1"/>
  <c r="E59" i="1" s="1"/>
  <c r="L63" i="1"/>
  <c r="M75" i="1"/>
  <c r="L98" i="1"/>
  <c r="E96" i="1"/>
  <c r="L70" i="1"/>
  <c r="L79" i="1"/>
  <c r="L77" i="1"/>
  <c r="L96" i="1" l="1"/>
  <c r="M96" i="1"/>
  <c r="L59" i="1"/>
  <c r="E71" i="1"/>
  <c r="M71" i="1" s="1"/>
  <c r="M59" i="1"/>
  <c r="L71" i="1"/>
  <c r="E58" i="1" l="1"/>
  <c r="M57" i="1"/>
  <c r="L57" i="1"/>
  <c r="H56" i="1"/>
  <c r="H55" i="1" s="1"/>
  <c r="E56" i="1"/>
  <c r="E55" i="1" s="1"/>
  <c r="H54" i="1"/>
  <c r="H53" i="1" s="1"/>
  <c r="E54" i="1"/>
  <c r="M52" i="1"/>
  <c r="L52" i="1"/>
  <c r="H51" i="1"/>
  <c r="E51" i="1"/>
  <c r="H50" i="1"/>
  <c r="H49" i="1" s="1"/>
  <c r="E50" i="1"/>
  <c r="E44" i="1"/>
  <c r="H43" i="1"/>
  <c r="H42" i="1"/>
  <c r="H41" i="1" s="1"/>
  <c r="H40" i="1" s="1"/>
  <c r="E42" i="1"/>
  <c r="E41" i="1" s="1"/>
  <c r="H39" i="1"/>
  <c r="E39" i="1"/>
  <c r="E38" i="1" s="1"/>
  <c r="E37" i="1"/>
  <c r="H35" i="1"/>
  <c r="H34" i="1"/>
  <c r="H33" i="1" s="1"/>
  <c r="E34" i="1"/>
  <c r="E33" i="1" s="1"/>
  <c r="E40" i="1" l="1"/>
  <c r="L37" i="1"/>
  <c r="E36" i="1"/>
  <c r="M44" i="1"/>
  <c r="H48" i="1"/>
  <c r="L45" i="1"/>
  <c r="M50" i="1"/>
  <c r="L34" i="1"/>
  <c r="M45" i="1"/>
  <c r="M34" i="1"/>
  <c r="M39" i="1"/>
  <c r="M42" i="1"/>
  <c r="M37" i="1"/>
  <c r="E35" i="1"/>
  <c r="E32" i="1" s="1"/>
  <c r="L42" i="1"/>
  <c r="M54" i="1"/>
  <c r="L39" i="1"/>
  <c r="H38" i="1"/>
  <c r="L44" i="1"/>
  <c r="E49" i="1"/>
  <c r="L50" i="1"/>
  <c r="E53" i="1"/>
  <c r="L54" i="1"/>
  <c r="E48" i="1" l="1"/>
  <c r="E31" i="1" s="1"/>
  <c r="H32" i="1"/>
  <c r="H31" i="1" s="1"/>
  <c r="H36" i="1"/>
  <c r="E29" i="1"/>
  <c r="E24" i="1"/>
  <c r="E19" i="1"/>
  <c r="H17" i="1"/>
  <c r="H16" i="1" s="1"/>
  <c r="E17" i="1" l="1"/>
  <c r="E16" i="1" s="1"/>
  <c r="M18" i="1"/>
  <c r="L18" i="1"/>
  <c r="B4" i="2" l="1"/>
  <c r="C4" i="2" s="1"/>
  <c r="I137" i="1"/>
  <c r="J101" i="1"/>
  <c r="K101" i="1" s="1"/>
  <c r="J58" i="1"/>
  <c r="K58" i="1" s="1"/>
  <c r="J31" i="1"/>
  <c r="K31" i="1" s="1"/>
  <c r="M30" i="1"/>
  <c r="L30" i="1"/>
  <c r="H29" i="1"/>
  <c r="H28" i="1" s="1"/>
  <c r="E28" i="1"/>
  <c r="M27" i="1"/>
  <c r="L27" i="1"/>
  <c r="H26" i="1"/>
  <c r="E26" i="1"/>
  <c r="E25" i="1" s="1"/>
  <c r="M24" i="1"/>
  <c r="L24" i="1"/>
  <c r="H23" i="1"/>
  <c r="H22" i="1" s="1"/>
  <c r="H12" i="1" s="1"/>
  <c r="E23" i="1"/>
  <c r="E22" i="1" s="1"/>
  <c r="M21" i="1"/>
  <c r="L21" i="1"/>
  <c r="M20" i="1"/>
  <c r="L20" i="1"/>
  <c r="K12" i="1"/>
  <c r="E12" i="1" l="1"/>
  <c r="B5" i="2"/>
  <c r="B6" i="2" s="1"/>
  <c r="C6" i="2" s="1"/>
  <c r="D6" i="2" s="1"/>
  <c r="D4" i="2"/>
  <c r="C5" i="2" l="1"/>
  <c r="Q31" i="1"/>
  <c r="Q12" i="1"/>
  <c r="L12" i="1"/>
  <c r="L58" i="1"/>
  <c r="Q58" i="1"/>
  <c r="M12" i="1"/>
  <c r="M58" i="1"/>
  <c r="M101" i="1" l="1"/>
  <c r="D5" i="2"/>
  <c r="C7" i="2"/>
  <c r="D7" i="2" s="1"/>
  <c r="L101" i="1"/>
  <c r="Q101" i="1"/>
  <c r="M31" i="1"/>
  <c r="L31" i="1"/>
  <c r="S136" i="1" l="1"/>
  <c r="M135" i="1"/>
  <c r="R137" i="1"/>
  <c r="L135" i="1"/>
</calcChain>
</file>

<file path=xl/comments1.xml><?xml version="1.0" encoding="utf-8"?>
<comments xmlns="http://schemas.openxmlformats.org/spreadsheetml/2006/main">
  <authors>
    <author/>
  </authors>
  <commentList>
    <comment ref="I10" authorId="0">
      <text>
        <r>
          <rPr>
            <sz val="11"/>
            <color rgb="FF000000"/>
            <rFont val="Calibri"/>
            <family val="2"/>
          </rPr>
          <t>Gerardo:
VER AL FINAL CUADRO RESUMEN</t>
        </r>
      </text>
    </comment>
  </commentList>
</comments>
</file>

<file path=xl/sharedStrings.xml><?xml version="1.0" encoding="utf-8"?>
<sst xmlns="http://schemas.openxmlformats.org/spreadsheetml/2006/main" count="346" uniqueCount="209">
  <si>
    <t>Nuevas actividades solicitadas</t>
  </si>
  <si>
    <t>dólar</t>
  </si>
  <si>
    <t>Banco Interamericano de Desarrollo - VPC/PDP-</t>
  </si>
  <si>
    <t>Actividades en ejecucion</t>
  </si>
  <si>
    <t>PLAN DE ADQUISICIONES  DE COOPERACIONES TECNICAS NO REEMBOLSABLES 2014</t>
  </si>
  <si>
    <t>País: CHILE</t>
  </si>
  <si>
    <t>Agencia Ejecutora (AE):  FUNDACIONCHILE       Sector Público: (  )     o Privado: (X)</t>
  </si>
  <si>
    <t>Número del Proyecto: ATN/ME-14984-CH</t>
  </si>
  <si>
    <t>Nombre del Proyecto: DESARROLLO DE PYME PROVEEDORAS EN LA CADENA DE VALOR MINERA MEDIANTE INNOVACIÓN ABIERTA</t>
  </si>
  <si>
    <t>Período del Plan: Año 2015</t>
  </si>
  <si>
    <t xml:space="preserve"> </t>
  </si>
  <si>
    <t>Monto límite para revisión ex post de adquisiciones:</t>
  </si>
  <si>
    <t>No. Item</t>
  </si>
  <si>
    <t>Ref. POA</t>
  </si>
  <si>
    <t>Descripción de las adquisiciones (1)</t>
  </si>
  <si>
    <t>Costo estimado de la Adquisición         (US$)</t>
  </si>
  <si>
    <t>Método de Adquisición (2)</t>
  </si>
  <si>
    <t>Revisión  de adquisiciones (Ex ante-Ex Post) (3)</t>
  </si>
  <si>
    <t>Monto real aporte FOMIN</t>
  </si>
  <si>
    <t>SALDO al 11/09/15</t>
  </si>
  <si>
    <t>Fondos comprometidos actividades finales en ejecucion</t>
  </si>
  <si>
    <t>SALDO FINAL COMPONENTE</t>
  </si>
  <si>
    <t>Fuente de Financiamiento y porcentaje</t>
  </si>
  <si>
    <t xml:space="preserve">Fecha estimada del Anuncio de Adquisición o del Inicio de la contratación </t>
  </si>
  <si>
    <t>Revisión técnica del JEP (4)</t>
  </si>
  <si>
    <t>Comentarios</t>
  </si>
  <si>
    <t>BID/MIF %</t>
  </si>
  <si>
    <t>Local / Otro %</t>
  </si>
  <si>
    <t>Componente 1. . Identificación de desafíos y oportunidades, construcción de hoja de ruta, y articulación de actores</t>
  </si>
  <si>
    <t>Identificación de Oportunidades y Levantamiento de Brechas</t>
  </si>
  <si>
    <t>Servicios diferentes a consultoría</t>
  </si>
  <si>
    <t>1.1</t>
  </si>
  <si>
    <t>Ex Post</t>
  </si>
  <si>
    <t>Diseño Hoja de Ruta</t>
  </si>
  <si>
    <t>Consultoría de Firma</t>
  </si>
  <si>
    <t>1.2</t>
  </si>
  <si>
    <t>SD</t>
  </si>
  <si>
    <t>Contratación de expertos de las áreas de interés de la hoja de ruta, más un experto en la metodología de desarrollo de hoja de ruta</t>
  </si>
  <si>
    <t>1.3</t>
  </si>
  <si>
    <t>1.4</t>
  </si>
  <si>
    <t>SBCC</t>
  </si>
  <si>
    <t>1.5</t>
  </si>
  <si>
    <t>Validacion externa</t>
  </si>
  <si>
    <t>1.6</t>
  </si>
  <si>
    <t>1.7</t>
  </si>
  <si>
    <t>Innovation Broker (equipo profesional FCH)</t>
  </si>
  <si>
    <t>Consultoría Individual</t>
  </si>
  <si>
    <t>Considera remuneraciones a Director de Minería responsable de actividad</t>
  </si>
  <si>
    <t>Director Regional</t>
  </si>
  <si>
    <t>Componente 2. Adopción del modelo de innovación abierta en nuevas operaciones mineras y grandes proveedores</t>
  </si>
  <si>
    <t>USD</t>
  </si>
  <si>
    <t>Transferencia de metodología a nuevas operaciones mineras</t>
  </si>
  <si>
    <t>2.1</t>
  </si>
  <si>
    <t>2.2</t>
  </si>
  <si>
    <t>Viajes</t>
  </si>
  <si>
    <t>2.3</t>
  </si>
  <si>
    <t>Logística</t>
  </si>
  <si>
    <t>2.4</t>
  </si>
  <si>
    <t>10 Workshop (2 por faena). Incluye: arriendo de salón, almuerzo, coffee break y materiales para 20 personas.</t>
  </si>
  <si>
    <t>2.5</t>
  </si>
  <si>
    <t>Transferencia y adaptación de metodología a grandes empresas proveedoras</t>
  </si>
  <si>
    <t>2.6</t>
  </si>
  <si>
    <t>2.7</t>
  </si>
  <si>
    <t>2.8</t>
  </si>
  <si>
    <t>8 viajes</t>
  </si>
  <si>
    <t>2.9</t>
  </si>
  <si>
    <t>6 Workshop. Incluye: arriendo de salón, almuerzo, coffee break y materiales para 20 personas.</t>
  </si>
  <si>
    <t>2.10</t>
  </si>
  <si>
    <t xml:space="preserve">Transferencia de la metodología a la mediana minería del cobre </t>
  </si>
  <si>
    <t>4 viajes</t>
  </si>
  <si>
    <t>CCIN</t>
  </si>
  <si>
    <t>Contratado directamente por Fundación Chile</t>
  </si>
  <si>
    <t>Componente 3. Implementación de metodología optimizada de innovación abierta</t>
  </si>
  <si>
    <t xml:space="preserve"> Diseño e implementación de estrategia de escalamiento en proveedores (Aceleración, Financiamiento, Exportacion y Capacidades)</t>
  </si>
  <si>
    <t>3.1</t>
  </si>
  <si>
    <t>3.2</t>
  </si>
  <si>
    <t>3.3</t>
  </si>
  <si>
    <t>3.4</t>
  </si>
  <si>
    <t>Implementación modelo de emprendimiento en la minería</t>
  </si>
  <si>
    <t>3.5</t>
  </si>
  <si>
    <t>3.6</t>
  </si>
  <si>
    <t>3.7</t>
  </si>
  <si>
    <t>3.8</t>
  </si>
  <si>
    <t>Implementación de modelo de innovación colaborativa para proveedores (proveedores, centros de excelencia, centros de I+D, entre otros)</t>
  </si>
  <si>
    <t>3.9</t>
  </si>
  <si>
    <t>3.10</t>
  </si>
  <si>
    <t>3.11</t>
  </si>
  <si>
    <t>3.12</t>
  </si>
  <si>
    <t>3.13</t>
  </si>
  <si>
    <t>JEP</t>
  </si>
  <si>
    <t>Diseño Nueva Plataforma de Innovación Abierta</t>
  </si>
  <si>
    <t>3.14</t>
  </si>
  <si>
    <t>3.15</t>
  </si>
  <si>
    <t>3.16</t>
  </si>
  <si>
    <t>4</t>
  </si>
  <si>
    <t>Componente 4. Gestión de conocimientos y comunicaciones estratégicas</t>
  </si>
  <si>
    <t>4.1</t>
  </si>
  <si>
    <t>Asesoría para el levantamiento de información clave y redacción de los casos de éxito</t>
  </si>
  <si>
    <t>Asesoría de tres meses realizada los años 1, 2 y 3</t>
  </si>
  <si>
    <t>4.2</t>
  </si>
  <si>
    <t>Asesoría de centro/especialista para la elaboración de la guía de implementación de proyectos de innovación abierta</t>
  </si>
  <si>
    <t>Asesoría de 6 meses para elaborar en conjunto con un centro la guía de Innovación Abierta</t>
  </si>
  <si>
    <t>4.3</t>
  </si>
  <si>
    <t>Contrato de consultoría experta para el estudio de caracterización de proveedores</t>
  </si>
  <si>
    <t>4.4</t>
  </si>
  <si>
    <t>Levantamiento de información en terreno para casos de éxito</t>
  </si>
  <si>
    <t>CP</t>
  </si>
  <si>
    <t>4 viajes al año de 2 personas, por 2 noches</t>
  </si>
  <si>
    <t>4.5</t>
  </si>
  <si>
    <t>Levantamiento de información en terreno para la guía de innovación abierta</t>
  </si>
  <si>
    <t>Entrevistas en terreno para levantar información para la guía. 3 viajes de 2 personas</t>
  </si>
  <si>
    <t>4.6</t>
  </si>
  <si>
    <t>Viajes para eventos de difusión realizados en regiones</t>
  </si>
  <si>
    <t>mar-16</t>
  </si>
  <si>
    <t>2 de los 3 eventos serían en regiones. Viaje de 5 personas por una noche</t>
  </si>
  <si>
    <t xml:space="preserve">Servicios diferentes a consultoría  </t>
  </si>
  <si>
    <t>4.7</t>
  </si>
  <si>
    <t>Edición e impresión de casos de éxito</t>
  </si>
  <si>
    <t>4.8</t>
  </si>
  <si>
    <t>Traducción de casos de éxito a inglés</t>
  </si>
  <si>
    <t>Traducción para que las guías puedan ser usadas por proveedores en el extranjero</t>
  </si>
  <si>
    <t>4.9</t>
  </si>
  <si>
    <t>Edición e impresión de guía para la implementación de proyectos de innovación abierta</t>
  </si>
  <si>
    <t>4.10</t>
  </si>
  <si>
    <t>Traducción de la guía de innovación abierta a inglés</t>
  </si>
  <si>
    <t>Traducción para que la guía pueda ser compartida con actores internacionales</t>
  </si>
  <si>
    <t>4.11</t>
  </si>
  <si>
    <t>Edición, impresión y difusión de Estudio de Caracterización de Proveedores</t>
  </si>
  <si>
    <t>4.12</t>
  </si>
  <si>
    <t>Evento de lanzamiento/difusión de la guía para la implementación de proyectos de innovación abierta</t>
  </si>
  <si>
    <t xml:space="preserve"> Incluye: arriendo de salón, servicio de catering y materiales para 200 personas.</t>
  </si>
  <si>
    <t>4.13</t>
  </si>
  <si>
    <t>Logística de evento anual de difusión de lecciones aprendidas y mejores prácticas</t>
  </si>
  <si>
    <t>4.14</t>
  </si>
  <si>
    <t>Total</t>
  </si>
  <si>
    <t>__________________________</t>
  </si>
  <si>
    <t xml:space="preserve">VºBº </t>
  </si>
  <si>
    <t>Preparado por: Enrique Molina</t>
  </si>
  <si>
    <t>Fecha: 27/11/2015</t>
  </si>
  <si>
    <t>(1) Se recomienda el agrupamiento de adquisiciones de naturaleza similar tales como equipos informáticos, mobiliario, publicaciones. pasajes, etc. Si hubiesen grupos de contratos individuales similares que van a ser ejecutados en distintas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</si>
  <si>
    <t xml:space="preserve">(2) Bienes y Obras:  LP: Licitación Pública;  CP: Comparación de Precios;  CD: Contratación Directa.    </t>
  </si>
  <si>
    <t>(2) Firmas de consultoria:  SCC: Selección Basada en la Calificación de los Consultores; SBCC: Selección Basada en Calidad y Costo; SBMC: Selección Basada en el Menor Costo; SBPF: Selección Basada en Presupuesto Fijo. SD: Selección Directa; SBC: Selección Basada en Calidad</t>
  </si>
  <si>
    <t xml:space="preserve">(2) Consultores Individuales: CCIN: Selección basada en la Comparación de Calificaciones Consultor Individual ; SD: Selección Directa. </t>
  </si>
  <si>
    <t>(3)  Revisión ex ante/ ex post. En general, dependiendo de la capacidad institucional y el nivel de riesgo asociados a las adquisiciones la modalidad estándar es revisión ex post. Para procesos críticos o complejos podrá establecerse la revisión ex ante.</t>
  </si>
  <si>
    <t>(4)  Revisión técnica: Esta columna será utilizada por el JEP para definir aquellas adquisiciones que considere "críticas" o "complejas" que requieran la revisión ex ante de los términos de referencia, especificaciones técnicas, informes, productos, u otros.</t>
  </si>
  <si>
    <t>TC</t>
  </si>
  <si>
    <t>Mes</t>
  </si>
  <si>
    <t>Año</t>
  </si>
  <si>
    <t>usd</t>
  </si>
  <si>
    <t>Guillermo</t>
  </si>
  <si>
    <t>Reajuste año 1</t>
  </si>
  <si>
    <t>Año 3</t>
  </si>
  <si>
    <t>Director Innovación en Minería (excepción)</t>
  </si>
  <si>
    <t>Contratación de consultoría especializada en líneas bases tecnológicas Fundición y Refinería</t>
  </si>
  <si>
    <t>Viajes: pasajes, hoteles, viáticos</t>
  </si>
  <si>
    <t>Edición, impresión Informe de Hoja de Ruta</t>
  </si>
  <si>
    <t>Desarrollo, mantención y actualización  de página WEB de Hoja de Ruta Minería</t>
  </si>
  <si>
    <t>Metodología RoadMap Tecnológico, empresa internacional especialista</t>
  </si>
  <si>
    <t>SCC</t>
  </si>
  <si>
    <t>Actualización Anual Hoja de Ruta</t>
  </si>
  <si>
    <t>Consultoría de firma</t>
  </si>
  <si>
    <t>Consultoría en diseño e implementación metodología Innovación Abierta en compañías mineras</t>
  </si>
  <si>
    <t>Consultoría especializada con institución líder IA - parnerships nacional - internacional</t>
  </si>
  <si>
    <t xml:space="preserve">Visitas a operaciones mineras (pasajes,transporte, alimentación </t>
  </si>
  <si>
    <t>50 viajes - Base 2 consultores/ 2 días en 5 operaciones distribuidos 3 años</t>
  </si>
  <si>
    <t>Arriendo de salones para realización de talleres de diseño e implementación metodología con compañías ( salón, catering, proyector y telón, materiales e impresión)</t>
  </si>
  <si>
    <t>Consultoría en diseño e implementación metodología Innovación Abierta en grandes proveedores</t>
  </si>
  <si>
    <t>Visitas a grandes proveedores (pasajes,transporte, alimentación y alimentación)</t>
  </si>
  <si>
    <t>Arriendo de salones para realización de talleres de diseño e implementación metodología con grandes proveedores ( salón, catering, proyector y telón, materiales e impresión)</t>
  </si>
  <si>
    <t>Consultoría en diseño e implementación metodología Innovación Abierta en mediana minería</t>
  </si>
  <si>
    <t>Arriendo de salones para realización de talleres de diseño e implementación metodología en ENAMI  ( salón, catering, proyector y telón, materiales e impresión)</t>
  </si>
  <si>
    <t xml:space="preserve">4 Workshop. Incluye: arriendo de salón, almuerzo, coffee break y materiales para 20 personas. </t>
  </si>
  <si>
    <t>Contrato empresa consultora experta</t>
  </si>
  <si>
    <t>Consultoria Individual</t>
  </si>
  <si>
    <t>Consultor Asesor Legal</t>
  </si>
  <si>
    <t>Logistica</t>
  </si>
  <si>
    <t>Servicios Diferentes a consultoría</t>
  </si>
  <si>
    <t>Impresión de Materiales,  servicios de software management(Fundacity-Younoodle)Marketing Digital</t>
  </si>
  <si>
    <t>Servicios de impresión, materiales de taller</t>
  </si>
  <si>
    <t>Plataforma de Innovación Abierta</t>
  </si>
  <si>
    <t>Contrato Empresa de Desarrollo de Software SAAS</t>
  </si>
  <si>
    <t>Contrato Empresa de Servicios de Mantenimiento Software</t>
  </si>
  <si>
    <t>Manteniemiento Nueva Plataforma de Innovación Abierta</t>
  </si>
  <si>
    <t>Asesor Experto en desarrollo de software</t>
  </si>
  <si>
    <t>Servicios de impresión, difusión</t>
  </si>
  <si>
    <t>Jefe de Proyectos Innovación Abierta (100%)</t>
  </si>
  <si>
    <t>3.18</t>
  </si>
  <si>
    <t>3.19</t>
  </si>
  <si>
    <t>cada vez a partir de junio 2015</t>
  </si>
  <si>
    <t>Contratación empresa internacional IFM dela Universidad de Cambrigde</t>
  </si>
  <si>
    <t>Modificación respecto propuesto</t>
  </si>
  <si>
    <t>Bienes y Servicios Diferentes a Consultoría</t>
  </si>
  <si>
    <t>Contratación de consultor para avance y actualización hoja de ruta</t>
  </si>
  <si>
    <t>Estudios de casos de éxito</t>
  </si>
  <si>
    <t>Consultoría</t>
  </si>
  <si>
    <t>Guía para la implementación de proyectos de innovación abierta</t>
  </si>
  <si>
    <t>Estudios de caracterización de proveedores</t>
  </si>
  <si>
    <t>Eventos de difusión de lecciones aprendidas y mejores prácticas</t>
  </si>
  <si>
    <t>Servicios diferentes a consultorías</t>
  </si>
  <si>
    <t>Visitas a operaciones ENAMI (pasajes,transporte, alimentación y alojamiento)</t>
  </si>
  <si>
    <t>Arriendo de salones para realización de talleres de diseño e implementación metodología  ( salón, catering, proyector y telón, materiales e impresión)</t>
  </si>
  <si>
    <t>Visitas a regiones e internacionales  (pasajes, trasporte, alimentación y alojamiento)</t>
  </si>
  <si>
    <t>Servicios de impresión de materiales para actividades, guia metodológica</t>
  </si>
  <si>
    <t xml:space="preserve">Pasajes Aereos Nacionales </t>
  </si>
  <si>
    <t>arriendo espacios,  catering</t>
  </si>
  <si>
    <t>Componente 5. MANAGEMENT</t>
  </si>
  <si>
    <t>Asistente administrativo</t>
  </si>
  <si>
    <t>Arriendo de espacio y servicios operacionales</t>
  </si>
  <si>
    <t>Director del Proyecto (excepción)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</si>
</sst>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 &quot;$&quot;\ * #,##0_ ;_ &quot;$&quot;\ * \-#,##0_ ;_ &quot;$&quot;\ * &quot;-&quot;??_ ;_ @_ "/>
    <numFmt numFmtId="165" formatCode="_-&quot;$&quot;\ * #,##0.00_-;\-&quot;$&quot;\ * #,##0.00_-;_-&quot;$&quot;\ * &quot;-&quot;??_-;_-@"/>
    <numFmt numFmtId="166" formatCode="_(&quot;$&quot;* #,##0_);_(&quot;$&quot;* \(#,##0\);_(&quot;$&quot;* &quot;-&quot;??_);_(@_)"/>
    <numFmt numFmtId="167" formatCode="_-* #,##0.00_-;\-* #,##0.00_-;_-* &quot;-&quot;??_-;_-@"/>
    <numFmt numFmtId="168" formatCode="_ &quot;$&quot;\ * #,##0.00_ ;_ &quot;$&quot;\ * \-#,##0.00_ ;_ &quot;$&quot;\ * &quot;-&quot;??_ ;_ @_ "/>
    <numFmt numFmtId="169" formatCode="_-&quot;$&quot;\ * #,##0_-;\-&quot;$&quot;\ * #,##0_-;_-&quot;$&quot;\ * &quot;-&quot;??_-;_-@"/>
  </numFmts>
  <fonts count="38" x14ac:knownFonts="1">
    <font>
      <sz val="11"/>
      <color rgb="FF000000"/>
      <name val="Calibri"/>
    </font>
    <font>
      <sz val="10"/>
      <name val="Calibri"/>
      <family val="2"/>
    </font>
    <font>
      <b/>
      <sz val="12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b/>
      <sz val="11"/>
      <color rgb="FFFF0000"/>
      <name val="Calibri"/>
      <family val="2"/>
    </font>
    <font>
      <b/>
      <sz val="10"/>
      <color rgb="FF1F497D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1"/>
      <color rgb="FFFFFFFF"/>
      <name val="Calibri"/>
      <family val="2"/>
    </font>
    <font>
      <b/>
      <sz val="10"/>
      <color rgb="FFFF0000"/>
      <name val="Calibri"/>
      <family val="2"/>
    </font>
    <font>
      <sz val="12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10"/>
      <name val="Calibri"/>
      <family val="2"/>
    </font>
    <font>
      <vertAlign val="superscript"/>
      <sz val="10"/>
      <name val="Calibri"/>
      <family val="2"/>
    </font>
    <font>
      <b/>
      <u/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0"/>
      <name val="Calibri"/>
      <family val="2"/>
    </font>
    <font>
      <b/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1F497D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44546A"/>
      <name val="Calibri"/>
      <family val="2"/>
    </font>
    <font>
      <b/>
      <sz val="12"/>
      <color rgb="FF1F497D"/>
      <name val="Calibri"/>
      <family val="2"/>
    </font>
    <font>
      <b/>
      <sz val="10"/>
      <name val="Calibri"/>
      <family val="2"/>
      <scheme val="minor"/>
    </font>
    <font>
      <b/>
      <sz val="10"/>
      <color theme="8" tint="-0.49998474074526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  <fill>
      <patternFill patternType="solid">
        <fgColor rgb="FFDAEEF3"/>
        <bgColor rgb="FFDAEEF3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7F7F7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8" fillId="0" borderId="0" applyFont="0" applyFill="0" applyBorder="0" applyAlignment="0" applyProtection="0"/>
    <xf numFmtId="0" fontId="28" fillId="0" borderId="0"/>
  </cellStyleXfs>
  <cellXfs count="29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2" borderId="0" xfId="0" applyFont="1" applyFill="1" applyBorder="1"/>
    <xf numFmtId="0" fontId="0" fillId="0" borderId="0" xfId="0" applyFont="1"/>
    <xf numFmtId="164" fontId="3" fillId="0" borderId="0" xfId="0" applyNumberFormat="1" applyFont="1"/>
    <xf numFmtId="0" fontId="4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4" xfId="0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6" fillId="0" borderId="0" xfId="0" applyFont="1"/>
    <xf numFmtId="0" fontId="1" fillId="0" borderId="5" xfId="0" applyFont="1" applyBorder="1"/>
    <xf numFmtId="164" fontId="1" fillId="0" borderId="5" xfId="0" applyNumberFormat="1" applyFont="1" applyBorder="1"/>
    <xf numFmtId="0" fontId="1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4" fillId="4" borderId="15" xfId="0" applyFont="1" applyFill="1" applyBorder="1" applyAlignment="1">
      <alignment horizontal="right" vertical="top"/>
    </xf>
    <xf numFmtId="0" fontId="4" fillId="4" borderId="15" xfId="0" applyFont="1" applyFill="1" applyBorder="1" applyAlignment="1">
      <alignment vertical="top"/>
    </xf>
    <xf numFmtId="0" fontId="4" fillId="4" borderId="15" xfId="0" applyFont="1" applyFill="1" applyBorder="1" applyAlignment="1">
      <alignment vertical="top" wrapText="1"/>
    </xf>
    <xf numFmtId="164" fontId="4" fillId="4" borderId="15" xfId="0" applyNumberFormat="1" applyFont="1" applyFill="1" applyBorder="1" applyAlignment="1">
      <alignment vertical="top"/>
    </xf>
    <xf numFmtId="0" fontId="1" fillId="4" borderId="15" xfId="0" applyFont="1" applyFill="1" applyBorder="1" applyAlignment="1">
      <alignment vertical="top"/>
    </xf>
    <xf numFmtId="165" fontId="4" fillId="5" borderId="15" xfId="0" applyNumberFormat="1" applyFont="1" applyFill="1" applyBorder="1" applyAlignment="1">
      <alignment vertical="top"/>
    </xf>
    <xf numFmtId="9" fontId="1" fillId="4" borderId="15" xfId="0" applyNumberFormat="1" applyFont="1" applyFill="1" applyBorder="1" applyAlignment="1">
      <alignment vertical="top"/>
    </xf>
    <xf numFmtId="166" fontId="6" fillId="0" borderId="0" xfId="0" applyNumberFormat="1" applyFont="1"/>
    <xf numFmtId="0" fontId="1" fillId="6" borderId="4" xfId="0" applyFont="1" applyFill="1" applyBorder="1" applyAlignment="1">
      <alignment horizontal="right" vertical="top"/>
    </xf>
    <xf numFmtId="0" fontId="1" fillId="6" borderId="4" xfId="0" applyFont="1" applyFill="1" applyBorder="1" applyAlignment="1">
      <alignment vertical="top"/>
    </xf>
    <xf numFmtId="164" fontId="8" fillId="6" borderId="4" xfId="0" applyNumberFormat="1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0" fontId="1" fillId="6" borderId="15" xfId="0" applyFont="1" applyFill="1" applyBorder="1" applyAlignment="1">
      <alignment vertical="top"/>
    </xf>
    <xf numFmtId="167" fontId="1" fillId="6" borderId="4" xfId="0" applyNumberFormat="1" applyFont="1" applyFill="1" applyBorder="1" applyAlignment="1">
      <alignment vertical="top"/>
    </xf>
    <xf numFmtId="17" fontId="1" fillId="6" borderId="4" xfId="0" applyNumberFormat="1" applyFont="1" applyFill="1" applyBorder="1" applyAlignment="1">
      <alignment horizontal="center" vertical="top"/>
    </xf>
    <xf numFmtId="0" fontId="9" fillId="6" borderId="4" xfId="0" applyFont="1" applyFill="1" applyBorder="1" applyAlignment="1">
      <alignment vertical="top" wrapText="1"/>
    </xf>
    <xf numFmtId="0" fontId="6" fillId="6" borderId="0" xfId="0" applyFont="1" applyFill="1" applyBorder="1"/>
    <xf numFmtId="0" fontId="4" fillId="6" borderId="4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164" fontId="1" fillId="6" borderId="4" xfId="0" applyNumberFormat="1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9" fontId="1" fillId="6" borderId="4" xfId="0" applyNumberFormat="1" applyFont="1" applyFill="1" applyBorder="1" applyAlignment="1">
      <alignment vertical="top"/>
    </xf>
    <xf numFmtId="0" fontId="10" fillId="0" borderId="4" xfId="0" applyFont="1" applyBorder="1" applyAlignment="1">
      <alignment horizontal="left" vertical="top" wrapText="1"/>
    </xf>
    <xf numFmtId="164" fontId="4" fillId="6" borderId="4" xfId="0" applyNumberFormat="1" applyFont="1" applyFill="1" applyBorder="1" applyAlignment="1">
      <alignment vertical="top"/>
    </xf>
    <xf numFmtId="0" fontId="10" fillId="6" borderId="4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horizontal="right" vertical="top"/>
    </xf>
    <xf numFmtId="0" fontId="4" fillId="7" borderId="4" xfId="0" applyFont="1" applyFill="1" applyBorder="1" applyAlignment="1">
      <alignment vertical="top"/>
    </xf>
    <xf numFmtId="0" fontId="4" fillId="7" borderId="4" xfId="0" applyFont="1" applyFill="1" applyBorder="1" applyAlignment="1">
      <alignment vertical="top" wrapText="1"/>
    </xf>
    <xf numFmtId="164" fontId="4" fillId="7" borderId="4" xfId="0" applyNumberFormat="1" applyFont="1" applyFill="1" applyBorder="1" applyAlignment="1">
      <alignment vertical="top"/>
    </xf>
    <xf numFmtId="0" fontId="1" fillId="7" borderId="4" xfId="0" applyFont="1" applyFill="1" applyBorder="1" applyAlignment="1">
      <alignment vertical="top"/>
    </xf>
    <xf numFmtId="44" fontId="10" fillId="7" borderId="4" xfId="0" applyNumberFormat="1" applyFont="1" applyFill="1" applyBorder="1" applyAlignment="1">
      <alignment vertical="center"/>
    </xf>
    <xf numFmtId="44" fontId="10" fillId="7" borderId="0" xfId="0" applyNumberFormat="1" applyFont="1" applyFill="1" applyBorder="1" applyAlignment="1">
      <alignment vertical="center"/>
    </xf>
    <xf numFmtId="165" fontId="4" fillId="3" borderId="15" xfId="0" applyNumberFormat="1" applyFont="1" applyFill="1" applyBorder="1" applyAlignment="1">
      <alignment vertical="top"/>
    </xf>
    <xf numFmtId="9" fontId="1" fillId="7" borderId="4" xfId="0" applyNumberFormat="1" applyFont="1" applyFill="1" applyBorder="1" applyAlignment="1">
      <alignment vertical="top"/>
    </xf>
    <xf numFmtId="0" fontId="11" fillId="7" borderId="4" xfId="0" applyFont="1" applyFill="1" applyBorder="1" applyAlignment="1">
      <alignment horizontal="center" vertical="top"/>
    </xf>
    <xf numFmtId="165" fontId="6" fillId="0" borderId="0" xfId="0" applyNumberFormat="1" applyFont="1"/>
    <xf numFmtId="0" fontId="12" fillId="0" borderId="0" xfId="0" applyFont="1" applyAlignment="1">
      <alignment horizontal="center"/>
    </xf>
    <xf numFmtId="0" fontId="1" fillId="6" borderId="4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168" fontId="10" fillId="7" borderId="4" xfId="0" applyNumberFormat="1" applyFont="1" applyFill="1" applyBorder="1" applyAlignment="1">
      <alignment vertical="top"/>
    </xf>
    <xf numFmtId="164" fontId="10" fillId="7" borderId="4" xfId="0" applyNumberFormat="1" applyFont="1" applyFill="1" applyBorder="1" applyAlignment="1">
      <alignment vertical="top"/>
    </xf>
    <xf numFmtId="0" fontId="1" fillId="7" borderId="4" xfId="0" applyFont="1" applyFill="1" applyBorder="1" applyAlignment="1">
      <alignment horizontal="center" vertical="top"/>
    </xf>
    <xf numFmtId="164" fontId="6" fillId="0" borderId="0" xfId="0" applyNumberFormat="1" applyFont="1"/>
    <xf numFmtId="9" fontId="4" fillId="0" borderId="4" xfId="0" applyNumberFormat="1" applyFont="1" applyBorder="1" applyAlignment="1">
      <alignment vertical="top"/>
    </xf>
    <xf numFmtId="0" fontId="1" fillId="6" borderId="4" xfId="0" applyFont="1" applyFill="1" applyBorder="1" applyAlignment="1">
      <alignment horizontal="center" vertical="top"/>
    </xf>
    <xf numFmtId="0" fontId="9" fillId="6" borderId="4" xfId="0" applyFont="1" applyFill="1" applyBorder="1" applyAlignment="1">
      <alignment vertical="top"/>
    </xf>
    <xf numFmtId="169" fontId="0" fillId="0" borderId="4" xfId="0" applyNumberFormat="1" applyFont="1" applyBorder="1"/>
    <xf numFmtId="164" fontId="9" fillId="6" borderId="4" xfId="0" applyNumberFormat="1" applyFont="1" applyFill="1" applyBorder="1" applyAlignment="1">
      <alignment vertical="top"/>
    </xf>
    <xf numFmtId="17" fontId="9" fillId="6" borderId="4" xfId="0" applyNumberFormat="1" applyFont="1" applyFill="1" applyBorder="1" applyAlignment="1">
      <alignment horizontal="center" vertical="top"/>
    </xf>
    <xf numFmtId="9" fontId="9" fillId="6" borderId="4" xfId="0" applyNumberFormat="1" applyFont="1" applyFill="1" applyBorder="1" applyAlignment="1">
      <alignment vertical="top"/>
    </xf>
    <xf numFmtId="166" fontId="1" fillId="6" borderId="4" xfId="0" applyNumberFormat="1" applyFont="1" applyFill="1" applyBorder="1" applyAlignment="1">
      <alignment vertical="top"/>
    </xf>
    <xf numFmtId="0" fontId="13" fillId="6" borderId="4" xfId="0" applyFont="1" applyFill="1" applyBorder="1" applyAlignment="1">
      <alignment horizontal="left" vertical="top" wrapText="1"/>
    </xf>
    <xf numFmtId="168" fontId="9" fillId="6" borderId="4" xfId="0" applyNumberFormat="1" applyFont="1" applyFill="1" applyBorder="1" applyAlignment="1">
      <alignment vertical="top"/>
    </xf>
    <xf numFmtId="0" fontId="9" fillId="6" borderId="4" xfId="0" applyFont="1" applyFill="1" applyBorder="1" applyAlignment="1">
      <alignment horizontal="left" vertical="center" wrapText="1"/>
    </xf>
    <xf numFmtId="44" fontId="1" fillId="6" borderId="4" xfId="0" applyNumberFormat="1" applyFont="1" applyFill="1" applyBorder="1" applyAlignment="1">
      <alignment vertical="top"/>
    </xf>
    <xf numFmtId="0" fontId="1" fillId="6" borderId="4" xfId="0" applyFont="1" applyFill="1" applyBorder="1" applyAlignment="1">
      <alignment horizontal="left" vertical="center" wrapText="1"/>
    </xf>
    <xf numFmtId="0" fontId="0" fillId="0" borderId="0" xfId="0" applyFont="1"/>
    <xf numFmtId="166" fontId="10" fillId="6" borderId="4" xfId="0" applyNumberFormat="1" applyFont="1" applyFill="1" applyBorder="1" applyAlignment="1">
      <alignment vertical="center"/>
    </xf>
    <xf numFmtId="168" fontId="1" fillId="6" borderId="4" xfId="0" applyNumberFormat="1" applyFont="1" applyFill="1" applyBorder="1" applyAlignment="1">
      <alignment vertical="top"/>
    </xf>
    <xf numFmtId="3" fontId="14" fillId="0" borderId="0" xfId="0" applyNumberFormat="1" applyFont="1"/>
    <xf numFmtId="167" fontId="0" fillId="0" borderId="0" xfId="0" applyNumberFormat="1" applyFont="1"/>
    <xf numFmtId="0" fontId="9" fillId="8" borderId="0" xfId="0" applyFont="1" applyFill="1" applyBorder="1" applyAlignment="1">
      <alignment vertical="top"/>
    </xf>
    <xf numFmtId="168" fontId="0" fillId="0" borderId="0" xfId="0" applyNumberFormat="1" applyFont="1"/>
    <xf numFmtId="3" fontId="0" fillId="0" borderId="0" xfId="0" applyNumberFormat="1" applyFont="1"/>
    <xf numFmtId="0" fontId="1" fillId="6" borderId="4" xfId="0" applyFont="1" applyFill="1" applyBorder="1" applyAlignment="1">
      <alignment horizontal="left" vertical="top"/>
    </xf>
    <xf numFmtId="0" fontId="9" fillId="6" borderId="4" xfId="0" applyFont="1" applyFill="1" applyBorder="1" applyAlignment="1">
      <alignment horizontal="left" vertical="top" wrapText="1"/>
    </xf>
    <xf numFmtId="164" fontId="1" fillId="6" borderId="4" xfId="0" applyNumberFormat="1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right" vertical="top"/>
    </xf>
    <xf numFmtId="0" fontId="16" fillId="7" borderId="3" xfId="0" applyFont="1" applyFill="1" applyBorder="1" applyAlignment="1"/>
    <xf numFmtId="0" fontId="15" fillId="7" borderId="3" xfId="0" applyFont="1" applyFill="1" applyBorder="1" applyAlignment="1">
      <alignment vertical="top"/>
    </xf>
    <xf numFmtId="164" fontId="15" fillId="7" borderId="3" xfId="0" applyNumberFormat="1" applyFont="1" applyFill="1" applyBorder="1" applyAlignment="1">
      <alignment horizontal="right" vertical="top"/>
    </xf>
    <xf numFmtId="168" fontId="15" fillId="7" borderId="3" xfId="0" applyNumberFormat="1" applyFont="1" applyFill="1" applyBorder="1" applyAlignment="1">
      <alignment horizontal="right" vertical="top"/>
    </xf>
    <xf numFmtId="164" fontId="15" fillId="7" borderId="3" xfId="0" applyNumberFormat="1" applyFont="1" applyFill="1" applyBorder="1" applyAlignment="1">
      <alignment horizontal="center" vertical="top"/>
    </xf>
    <xf numFmtId="9" fontId="16" fillId="7" borderId="3" xfId="0" applyNumberFormat="1" applyFont="1" applyFill="1" applyBorder="1" applyAlignment="1">
      <alignment horizontal="right" vertical="top"/>
    </xf>
    <xf numFmtId="0" fontId="17" fillId="6" borderId="16" xfId="0" applyFont="1" applyFill="1" applyBorder="1" applyAlignment="1">
      <alignment horizontal="left" vertical="top" wrapText="1"/>
    </xf>
    <xf numFmtId="164" fontId="15" fillId="6" borderId="4" xfId="0" applyNumberFormat="1" applyFont="1" applyFill="1" applyBorder="1" applyAlignment="1">
      <alignment horizontal="right" vertical="top"/>
    </xf>
    <xf numFmtId="0" fontId="18" fillId="6" borderId="15" xfId="0" applyFont="1" applyFill="1" applyBorder="1" applyAlignment="1">
      <alignment vertical="top"/>
    </xf>
    <xf numFmtId="164" fontId="15" fillId="6" borderId="15" xfId="0" applyNumberFormat="1" applyFont="1" applyFill="1" applyBorder="1" applyAlignment="1">
      <alignment horizontal="right" vertical="top"/>
    </xf>
    <xf numFmtId="165" fontId="4" fillId="0" borderId="2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165" fontId="4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/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/>
    <xf numFmtId="0" fontId="10" fillId="0" borderId="0" xfId="0" applyFont="1" applyAlignment="1">
      <alignment horizontal="right"/>
    </xf>
    <xf numFmtId="165" fontId="10" fillId="0" borderId="0" xfId="0" applyNumberFormat="1" applyFont="1"/>
    <xf numFmtId="44" fontId="9" fillId="0" borderId="0" xfId="0" applyNumberFormat="1" applyFont="1"/>
    <xf numFmtId="0" fontId="25" fillId="9" borderId="33" xfId="0" applyFont="1" applyFill="1" applyBorder="1" applyAlignment="1">
      <alignment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4" xfId="0" applyFont="1" applyFill="1" applyBorder="1" applyAlignment="1">
      <alignment vertical="top"/>
    </xf>
    <xf numFmtId="164" fontId="1" fillId="0" borderId="4" xfId="0" applyNumberFormat="1" applyFont="1" applyFill="1" applyBorder="1" applyAlignment="1">
      <alignment vertical="top"/>
    </xf>
    <xf numFmtId="9" fontId="1" fillId="0" borderId="4" xfId="0" applyNumberFormat="1" applyFont="1" applyFill="1" applyBorder="1" applyAlignment="1">
      <alignment vertical="top"/>
    </xf>
    <xf numFmtId="17" fontId="1" fillId="0" borderId="4" xfId="0" applyNumberFormat="1" applyFont="1" applyFill="1" applyBorder="1" applyAlignment="1">
      <alignment horizontal="center" vertical="top"/>
    </xf>
    <xf numFmtId="0" fontId="0" fillId="0" borderId="0" xfId="0" applyFont="1" applyFill="1"/>
    <xf numFmtId="3" fontId="0" fillId="0" borderId="0" xfId="0" applyNumberFormat="1" applyFont="1" applyFill="1"/>
    <xf numFmtId="0" fontId="0" fillId="0" borderId="0" xfId="0" applyFont="1" applyFill="1" applyAlignment="1"/>
    <xf numFmtId="0" fontId="0" fillId="0" borderId="0" xfId="0" applyFont="1" applyAlignment="1"/>
    <xf numFmtId="0" fontId="26" fillId="6" borderId="4" xfId="0" applyFont="1" applyFill="1" applyBorder="1" applyAlignment="1">
      <alignment horizontal="left" vertical="top" wrapText="1"/>
    </xf>
    <xf numFmtId="0" fontId="25" fillId="6" borderId="4" xfId="0" applyFont="1" applyFill="1" applyBorder="1" applyAlignment="1">
      <alignment horizontal="right" vertical="top"/>
    </xf>
    <xf numFmtId="0" fontId="25" fillId="6" borderId="4" xfId="0" applyFont="1" applyFill="1" applyBorder="1" applyAlignment="1">
      <alignment horizontal="left" vertical="top" wrapText="1"/>
    </xf>
    <xf numFmtId="0" fontId="0" fillId="0" borderId="0" xfId="0" applyFont="1" applyAlignment="1"/>
    <xf numFmtId="0" fontId="25" fillId="10" borderId="4" xfId="0" applyFont="1" applyFill="1" applyBorder="1" applyAlignment="1">
      <alignment horizontal="left" vertical="top" wrapText="1"/>
    </xf>
    <xf numFmtId="164" fontId="1" fillId="10" borderId="4" xfId="0" applyNumberFormat="1" applyFont="1" applyFill="1" applyBorder="1" applyAlignment="1">
      <alignment vertical="top"/>
    </xf>
    <xf numFmtId="0" fontId="25" fillId="0" borderId="4" xfId="0" applyFont="1" applyBorder="1" applyAlignment="1">
      <alignment vertical="top"/>
    </xf>
    <xf numFmtId="164" fontId="25" fillId="6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9" fillId="0" borderId="4" xfId="0" applyFont="1" applyFill="1" applyBorder="1" applyAlignment="1">
      <alignment vertical="top" wrapText="1"/>
    </xf>
    <xf numFmtId="0" fontId="25" fillId="6" borderId="4" xfId="2" applyFont="1" applyFill="1" applyBorder="1" applyAlignment="1">
      <alignment horizontal="right" vertical="top"/>
    </xf>
    <xf numFmtId="0" fontId="25" fillId="6" borderId="4" xfId="2" applyFont="1" applyFill="1" applyBorder="1" applyAlignment="1">
      <alignment vertical="top" wrapText="1"/>
    </xf>
    <xf numFmtId="164" fontId="29" fillId="6" borderId="4" xfId="2" applyNumberFormat="1" applyFont="1" applyFill="1" applyBorder="1" applyAlignment="1">
      <alignment vertical="top"/>
    </xf>
    <xf numFmtId="0" fontId="25" fillId="6" borderId="4" xfId="2" applyFont="1" applyFill="1" applyBorder="1" applyAlignment="1">
      <alignment vertical="top"/>
    </xf>
    <xf numFmtId="9" fontId="25" fillId="6" borderId="4" xfId="2" applyNumberFormat="1" applyFont="1" applyFill="1" applyBorder="1" applyAlignment="1">
      <alignment vertical="top"/>
    </xf>
    <xf numFmtId="17" fontId="25" fillId="6" borderId="4" xfId="2" applyNumberFormat="1" applyFont="1" applyFill="1" applyBorder="1" applyAlignment="1">
      <alignment horizontal="center" vertical="top"/>
    </xf>
    <xf numFmtId="0" fontId="26" fillId="0" borderId="4" xfId="2" applyFont="1" applyBorder="1" applyAlignment="1">
      <alignment horizontal="left" vertical="top" wrapText="1"/>
    </xf>
    <xf numFmtId="0" fontId="28" fillId="0" borderId="0" xfId="2" applyFont="1" applyAlignment="1"/>
    <xf numFmtId="0" fontId="25" fillId="0" borderId="4" xfId="2" applyFont="1" applyFill="1" applyBorder="1" applyAlignment="1">
      <alignment horizontal="right" vertical="top"/>
    </xf>
    <xf numFmtId="0" fontId="25" fillId="0" borderId="4" xfId="2" applyFont="1" applyFill="1" applyBorder="1" applyAlignment="1">
      <alignment vertical="top" wrapText="1"/>
    </xf>
    <xf numFmtId="0" fontId="25" fillId="0" borderId="4" xfId="2" applyFont="1" applyFill="1" applyBorder="1" applyAlignment="1">
      <alignment horizontal="left" vertical="top" wrapText="1"/>
    </xf>
    <xf numFmtId="164" fontId="25" fillId="0" borderId="4" xfId="2" applyNumberFormat="1" applyFont="1" applyFill="1" applyBorder="1" applyAlignment="1">
      <alignment vertical="top"/>
    </xf>
    <xf numFmtId="0" fontId="25" fillId="0" borderId="4" xfId="2" applyFont="1" applyFill="1" applyBorder="1" applyAlignment="1">
      <alignment vertical="top"/>
    </xf>
    <xf numFmtId="9" fontId="25" fillId="0" borderId="4" xfId="2" applyNumberFormat="1" applyFont="1" applyFill="1" applyBorder="1" applyAlignment="1">
      <alignment vertical="top"/>
    </xf>
    <xf numFmtId="17" fontId="25" fillId="0" borderId="4" xfId="2" applyNumberFormat="1" applyFont="1" applyFill="1" applyBorder="1" applyAlignment="1">
      <alignment horizontal="center" vertical="top"/>
    </xf>
    <xf numFmtId="0" fontId="25" fillId="9" borderId="33" xfId="0" applyFont="1" applyFill="1" applyBorder="1" applyAlignment="1">
      <alignment horizontal="right" vertical="top"/>
    </xf>
    <xf numFmtId="0" fontId="27" fillId="6" borderId="4" xfId="2" applyFont="1" applyFill="1" applyBorder="1" applyAlignment="1">
      <alignment horizontal="left" vertical="top" wrapText="1"/>
    </xf>
    <xf numFmtId="164" fontId="26" fillId="0" borderId="4" xfId="2" applyNumberFormat="1" applyFont="1" applyFill="1" applyBorder="1" applyAlignment="1">
      <alignment vertical="top"/>
    </xf>
    <xf numFmtId="0" fontId="26" fillId="6" borderId="4" xfId="2" applyFont="1" applyFill="1" applyBorder="1" applyAlignment="1">
      <alignment vertical="top"/>
    </xf>
    <xf numFmtId="9" fontId="26" fillId="6" borderId="4" xfId="2" applyNumberFormat="1" applyFont="1" applyFill="1" applyBorder="1" applyAlignment="1">
      <alignment vertical="top"/>
    </xf>
    <xf numFmtId="17" fontId="26" fillId="6" borderId="4" xfId="2" applyNumberFormat="1" applyFont="1" applyFill="1" applyBorder="1" applyAlignment="1">
      <alignment horizontal="center" vertical="top"/>
    </xf>
    <xf numFmtId="0" fontId="26" fillId="6" borderId="4" xfId="2" applyFont="1" applyFill="1" applyBorder="1" applyAlignment="1">
      <alignment vertical="top" wrapText="1"/>
    </xf>
    <xf numFmtId="0" fontId="30" fillId="9" borderId="33" xfId="0" applyFont="1" applyFill="1" applyBorder="1" applyAlignment="1">
      <alignment horizontal="left" vertical="top" wrapText="1" indent="2"/>
    </xf>
    <xf numFmtId="164" fontId="25" fillId="9" borderId="33" xfId="0" applyNumberFormat="1" applyFont="1" applyFill="1" applyBorder="1" applyAlignment="1">
      <alignment vertical="top"/>
    </xf>
    <xf numFmtId="9" fontId="31" fillId="9" borderId="33" xfId="1" applyFont="1" applyFill="1" applyBorder="1" applyAlignment="1">
      <alignment vertical="top"/>
    </xf>
    <xf numFmtId="0" fontId="30" fillId="0" borderId="33" xfId="0" applyFont="1" applyFill="1" applyBorder="1" applyAlignment="1">
      <alignment vertical="top"/>
    </xf>
    <xf numFmtId="164" fontId="29" fillId="0" borderId="4" xfId="2" applyNumberFormat="1" applyFont="1" applyFill="1" applyBorder="1" applyAlignment="1">
      <alignment vertical="top"/>
    </xf>
    <xf numFmtId="0" fontId="26" fillId="0" borderId="4" xfId="2" applyFont="1" applyFill="1" applyBorder="1" applyAlignment="1">
      <alignment vertical="top"/>
    </xf>
    <xf numFmtId="164" fontId="25" fillId="0" borderId="33" xfId="0" applyNumberFormat="1" applyFont="1" applyFill="1" applyBorder="1" applyAlignment="1">
      <alignment vertical="top"/>
    </xf>
    <xf numFmtId="0" fontId="32" fillId="6" borderId="4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vertical="top"/>
    </xf>
    <xf numFmtId="0" fontId="1" fillId="6" borderId="5" xfId="0" applyFont="1" applyFill="1" applyBorder="1" applyAlignment="1">
      <alignment horizontal="left" vertical="top" wrapText="1"/>
    </xf>
    <xf numFmtId="164" fontId="1" fillId="6" borderId="5" xfId="0" applyNumberFormat="1" applyFont="1" applyFill="1" applyBorder="1" applyAlignment="1">
      <alignment vertical="top"/>
    </xf>
    <xf numFmtId="0" fontId="25" fillId="6" borderId="5" xfId="0" applyFont="1" applyFill="1" applyBorder="1" applyAlignment="1">
      <alignment horizontal="left" vertical="top" wrapText="1"/>
    </xf>
    <xf numFmtId="0" fontId="25" fillId="6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25" fillId="6" borderId="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/>
    </xf>
    <xf numFmtId="0" fontId="25" fillId="6" borderId="4" xfId="2" applyFont="1" applyFill="1" applyBorder="1" applyAlignment="1">
      <alignment horizontal="center" vertical="top"/>
    </xf>
    <xf numFmtId="0" fontId="25" fillId="0" borderId="4" xfId="2" applyFont="1" applyFill="1" applyBorder="1" applyAlignment="1">
      <alignment horizontal="center" vertical="top"/>
    </xf>
    <xf numFmtId="0" fontId="25" fillId="0" borderId="33" xfId="2" applyFont="1" applyFill="1" applyBorder="1" applyAlignment="1">
      <alignment horizontal="center" vertical="top"/>
    </xf>
    <xf numFmtId="0" fontId="26" fillId="0" borderId="4" xfId="2" applyFont="1" applyFill="1" applyBorder="1" applyAlignment="1">
      <alignment horizontal="center" vertical="top"/>
    </xf>
    <xf numFmtId="0" fontId="25" fillId="0" borderId="33" xfId="0" applyFont="1" applyFill="1" applyBorder="1" applyAlignment="1">
      <alignment horizontal="center" vertical="top"/>
    </xf>
    <xf numFmtId="0" fontId="9" fillId="6" borderId="4" xfId="0" applyFont="1" applyFill="1" applyBorder="1" applyAlignment="1">
      <alignment horizontal="center" vertical="top"/>
    </xf>
    <xf numFmtId="0" fontId="25" fillId="6" borderId="4" xfId="0" applyFont="1" applyFill="1" applyBorder="1" applyAlignment="1">
      <alignment horizontal="center" vertical="top"/>
    </xf>
    <xf numFmtId="0" fontId="33" fillId="6" borderId="4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/>
    </xf>
    <xf numFmtId="164" fontId="1" fillId="6" borderId="4" xfId="0" applyNumberFormat="1" applyFont="1" applyFill="1" applyBorder="1" applyAlignment="1">
      <alignment horizontal="center" vertical="top"/>
    </xf>
    <xf numFmtId="0" fontId="0" fillId="0" borderId="0" xfId="0" applyFont="1" applyAlignment="1"/>
    <xf numFmtId="0" fontId="0" fillId="0" borderId="0" xfId="0" applyFont="1" applyAlignment="1"/>
    <xf numFmtId="0" fontId="16" fillId="6" borderId="23" xfId="0" applyFont="1" applyFill="1" applyBorder="1" applyAlignment="1"/>
    <xf numFmtId="0" fontId="5" fillId="6" borderId="15" xfId="0" applyFont="1" applyFill="1" applyBorder="1" applyAlignment="1"/>
    <xf numFmtId="0" fontId="5" fillId="6" borderId="16" xfId="0" applyFont="1" applyFill="1" applyBorder="1" applyAlignment="1"/>
    <xf numFmtId="164" fontId="5" fillId="6" borderId="16" xfId="0" applyNumberFormat="1" applyFont="1" applyFill="1" applyBorder="1" applyAlignment="1"/>
    <xf numFmtId="0" fontId="5" fillId="6" borderId="16" xfId="0" applyFont="1" applyFill="1" applyBorder="1" applyAlignment="1">
      <alignment wrapText="1"/>
    </xf>
    <xf numFmtId="0" fontId="5" fillId="6" borderId="4" xfId="0" applyFont="1" applyFill="1" applyBorder="1" applyAlignment="1"/>
    <xf numFmtId="0" fontId="5" fillId="6" borderId="3" xfId="0" applyFont="1" applyFill="1" applyBorder="1" applyAlignment="1"/>
    <xf numFmtId="0" fontId="5" fillId="6" borderId="3" xfId="0" applyFont="1" applyFill="1" applyBorder="1" applyAlignment="1">
      <alignment wrapText="1"/>
    </xf>
    <xf numFmtId="0" fontId="5" fillId="6" borderId="15" xfId="0" applyFont="1" applyFill="1" applyBorder="1" applyAlignment="1">
      <alignment horizontal="right" vertical="top"/>
    </xf>
    <xf numFmtId="0" fontId="5" fillId="6" borderId="16" xfId="0" applyFont="1" applyFill="1" applyBorder="1" applyAlignment="1">
      <alignment horizontal="left" vertical="top" wrapText="1"/>
    </xf>
    <xf numFmtId="164" fontId="5" fillId="6" borderId="15" xfId="0" applyNumberFormat="1" applyFont="1" applyFill="1" applyBorder="1" applyAlignment="1">
      <alignment horizontal="right" vertical="top"/>
    </xf>
    <xf numFmtId="0" fontId="5" fillId="6" borderId="16" xfId="0" applyFont="1" applyFill="1" applyBorder="1" applyAlignment="1">
      <alignment vertical="top"/>
    </xf>
    <xf numFmtId="17" fontId="5" fillId="6" borderId="16" xfId="0" applyNumberFormat="1" applyFont="1" applyFill="1" applyBorder="1" applyAlignment="1">
      <alignment horizontal="center" vertical="top"/>
    </xf>
    <xf numFmtId="0" fontId="5" fillId="6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164" fontId="5" fillId="0" borderId="15" xfId="0" applyNumberFormat="1" applyFont="1" applyFill="1" applyBorder="1" applyAlignment="1">
      <alignment horizontal="right" vertical="top"/>
    </xf>
    <xf numFmtId="164" fontId="5" fillId="6" borderId="17" xfId="0" applyNumberFormat="1" applyFont="1" applyFill="1" applyBorder="1" applyAlignment="1">
      <alignment horizontal="right" vertical="top" wrapText="1"/>
    </xf>
    <xf numFmtId="17" fontId="5" fillId="0" borderId="16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right" vertical="top"/>
    </xf>
    <xf numFmtId="0" fontId="5" fillId="0" borderId="16" xfId="0" applyFont="1" applyFill="1" applyBorder="1" applyAlignment="1"/>
    <xf numFmtId="0" fontId="5" fillId="0" borderId="15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164" fontId="5" fillId="0" borderId="15" xfId="0" applyNumberFormat="1" applyFont="1" applyFill="1" applyBorder="1" applyAlignment="1"/>
    <xf numFmtId="164" fontId="5" fillId="0" borderId="16" xfId="0" applyNumberFormat="1" applyFont="1" applyFill="1" applyBorder="1" applyAlignment="1"/>
    <xf numFmtId="0" fontId="5" fillId="0" borderId="16" xfId="0" applyFont="1" applyFill="1" applyBorder="1" applyAlignment="1">
      <alignment vertical="top" wrapText="1"/>
    </xf>
    <xf numFmtId="164" fontId="5" fillId="6" borderId="18" xfId="0" applyNumberFormat="1" applyFont="1" applyFill="1" applyBorder="1" applyAlignment="1">
      <alignment horizontal="right" vertical="top" wrapText="1"/>
    </xf>
    <xf numFmtId="17" fontId="5" fillId="6" borderId="16" xfId="0" applyNumberFormat="1" applyFont="1" applyFill="1" applyBorder="1" applyAlignment="1"/>
    <xf numFmtId="164" fontId="5" fillId="0" borderId="17" xfId="0" applyNumberFormat="1" applyFont="1" applyFill="1" applyBorder="1" applyAlignment="1">
      <alignment horizontal="right" vertical="top" wrapText="1"/>
    </xf>
    <xf numFmtId="0" fontId="15" fillId="0" borderId="16" xfId="0" applyFont="1" applyFill="1" applyBorder="1" applyAlignment="1">
      <alignment vertical="top" wrapText="1"/>
    </xf>
    <xf numFmtId="0" fontId="34" fillId="11" borderId="33" xfId="0" applyFont="1" applyFill="1" applyBorder="1" applyAlignment="1">
      <alignment horizontal="left" vertical="top" wrapText="1"/>
    </xf>
    <xf numFmtId="0" fontId="35" fillId="6" borderId="4" xfId="0" applyFont="1" applyFill="1" applyBorder="1" applyAlignment="1">
      <alignment vertical="top" wrapText="1"/>
    </xf>
    <xf numFmtId="0" fontId="4" fillId="0" borderId="4" xfId="2" applyFont="1" applyBorder="1" applyAlignment="1">
      <alignment horizontal="left" vertical="top" wrapText="1"/>
    </xf>
    <xf numFmtId="0" fontId="1" fillId="0" borderId="4" xfId="2" applyFont="1" applyBorder="1" applyAlignment="1">
      <alignment horizontal="left" vertical="top" wrapText="1"/>
    </xf>
    <xf numFmtId="0" fontId="25" fillId="0" borderId="0" xfId="2" applyFont="1" applyFill="1" applyBorder="1" applyAlignment="1">
      <alignment horizontal="center" vertical="top"/>
    </xf>
    <xf numFmtId="0" fontId="26" fillId="9" borderId="4" xfId="2" applyFont="1" applyFill="1" applyBorder="1" applyAlignment="1">
      <alignment horizontal="left" vertical="top" wrapText="1"/>
    </xf>
    <xf numFmtId="0" fontId="10" fillId="6" borderId="4" xfId="2" applyFont="1" applyFill="1" applyBorder="1" applyAlignment="1">
      <alignment horizontal="left" vertical="top" wrapText="1"/>
    </xf>
    <xf numFmtId="164" fontId="4" fillId="0" borderId="4" xfId="2" applyNumberFormat="1" applyFont="1" applyFill="1" applyBorder="1" applyAlignment="1">
      <alignment vertical="top"/>
    </xf>
    <xf numFmtId="0" fontId="1" fillId="6" borderId="4" xfId="2" applyFont="1" applyFill="1" applyBorder="1" applyAlignment="1">
      <alignment horizontal="right" vertical="top"/>
    </xf>
    <xf numFmtId="0" fontId="36" fillId="9" borderId="33" xfId="0" applyFont="1" applyFill="1" applyBorder="1" applyAlignment="1">
      <alignment vertical="top" wrapText="1"/>
    </xf>
    <xf numFmtId="0" fontId="1" fillId="0" borderId="4" xfId="2" applyFont="1" applyFill="1" applyBorder="1" applyAlignment="1">
      <alignment horizontal="left" vertical="top" wrapText="1"/>
    </xf>
    <xf numFmtId="169" fontId="0" fillId="0" borderId="4" xfId="0" applyNumberFormat="1" applyFont="1" applyBorder="1" applyAlignment="1">
      <alignment vertical="center"/>
    </xf>
    <xf numFmtId="0" fontId="9" fillId="6" borderId="4" xfId="2" applyFont="1" applyFill="1" applyBorder="1" applyAlignment="1">
      <alignment horizontal="left" vertical="top" wrapText="1"/>
    </xf>
    <xf numFmtId="0" fontId="4" fillId="10" borderId="4" xfId="0" applyFont="1" applyFill="1" applyBorder="1" applyAlignment="1">
      <alignment horizontal="left" vertical="top" wrapText="1"/>
    </xf>
    <xf numFmtId="0" fontId="1" fillId="10" borderId="4" xfId="0" applyFont="1" applyFill="1" applyBorder="1" applyAlignment="1">
      <alignment horizontal="left" vertical="top" wrapText="1"/>
    </xf>
    <xf numFmtId="169" fontId="17" fillId="0" borderId="4" xfId="0" applyNumberFormat="1" applyFont="1" applyBorder="1"/>
    <xf numFmtId="9" fontId="4" fillId="6" borderId="4" xfId="0" applyNumberFormat="1" applyFont="1" applyFill="1" applyBorder="1" applyAlignment="1">
      <alignment vertical="top"/>
    </xf>
    <xf numFmtId="9" fontId="37" fillId="0" borderId="4" xfId="0" applyNumberFormat="1" applyFont="1" applyBorder="1" applyAlignment="1">
      <alignment vertical="top"/>
    </xf>
    <xf numFmtId="169" fontId="18" fillId="0" borderId="4" xfId="0" applyNumberFormat="1" applyFont="1" applyBorder="1"/>
    <xf numFmtId="166" fontId="9" fillId="6" borderId="4" xfId="0" applyNumberFormat="1" applyFont="1" applyFill="1" applyBorder="1" applyAlignment="1">
      <alignment vertical="center"/>
    </xf>
    <xf numFmtId="0" fontId="9" fillId="10" borderId="4" xfId="0" applyFont="1" applyFill="1" applyBorder="1" applyAlignment="1">
      <alignment horizontal="center" vertical="top"/>
    </xf>
    <xf numFmtId="0" fontId="35" fillId="6" borderId="4" xfId="0" applyFont="1" applyFill="1" applyBorder="1" applyAlignment="1">
      <alignment horizontal="left" vertical="top" wrapText="1"/>
    </xf>
    <xf numFmtId="0" fontId="1" fillId="9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164" fontId="4" fillId="0" borderId="4" xfId="0" applyNumberFormat="1" applyFont="1" applyBorder="1" applyAlignment="1">
      <alignment vertical="top"/>
    </xf>
    <xf numFmtId="0" fontId="4" fillId="0" borderId="4" xfId="0" applyFont="1" applyBorder="1" applyAlignment="1">
      <alignment horizontal="left" vertical="top" wrapText="1"/>
    </xf>
    <xf numFmtId="9" fontId="9" fillId="0" borderId="4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4" fillId="3" borderId="7" xfId="0" applyFont="1" applyFill="1" applyBorder="1" applyAlignment="1">
      <alignment horizontal="left" vertical="center" wrapText="1"/>
    </xf>
    <xf numFmtId="0" fontId="5" fillId="0" borderId="12" xfId="0" applyFont="1" applyBorder="1"/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4" fillId="3" borderId="6" xfId="0" applyFont="1" applyFill="1" applyBorder="1" applyAlignment="1">
      <alignment horizontal="left" vertical="center" wrapText="1"/>
    </xf>
    <xf numFmtId="0" fontId="5" fillId="0" borderId="11" xfId="0" applyFont="1" applyBorder="1"/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/>
    <xf numFmtId="0" fontId="4" fillId="0" borderId="1" xfId="0" applyFont="1" applyBorder="1" applyAlignment="1">
      <alignment horizontal="left"/>
    </xf>
    <xf numFmtId="0" fontId="19" fillId="0" borderId="27" xfId="0" applyFont="1" applyBorder="1" applyAlignment="1">
      <alignment horizontal="left" vertical="top" wrapText="1"/>
    </xf>
    <xf numFmtId="0" fontId="5" fillId="0" borderId="28" xfId="0" applyFont="1" applyBorder="1"/>
    <xf numFmtId="0" fontId="5" fillId="0" borderId="29" xfId="0" applyFont="1" applyBorder="1"/>
    <xf numFmtId="0" fontId="19" fillId="0" borderId="30" xfId="0" applyFont="1" applyBorder="1" applyAlignment="1">
      <alignment horizontal="left" vertical="top" wrapText="1"/>
    </xf>
    <xf numFmtId="0" fontId="5" fillId="0" borderId="31" xfId="0" applyFont="1" applyBorder="1"/>
    <xf numFmtId="0" fontId="5" fillId="0" borderId="32" xfId="0" applyFont="1" applyBorder="1"/>
    <xf numFmtId="0" fontId="21" fillId="0" borderId="30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wrapText="1"/>
    </xf>
    <xf numFmtId="0" fontId="20" fillId="0" borderId="3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/>
    </xf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5" xfId="0" applyFont="1" applyBorder="1"/>
    <xf numFmtId="0" fontId="5" fillId="0" borderId="16" xfId="0" applyFont="1" applyBorder="1"/>
    <xf numFmtId="0" fontId="4" fillId="3" borderId="10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0" xfId="0" applyFont="1" applyBorder="1"/>
    <xf numFmtId="164" fontId="4" fillId="0" borderId="5" xfId="0" applyNumberFormat="1" applyFont="1" applyBorder="1" applyAlignment="1">
      <alignment horizontal="center" vertical="center"/>
    </xf>
    <xf numFmtId="0" fontId="5" fillId="0" borderId="24" xfId="0" applyFont="1" applyBorder="1"/>
    <xf numFmtId="0" fontId="5" fillId="0" borderId="15" xfId="0" applyFont="1" applyBorder="1"/>
    <xf numFmtId="0" fontId="4" fillId="0" borderId="19" xfId="0" applyFont="1" applyBorder="1" applyAlignment="1">
      <alignment horizontal="center" vertical="center" wrapText="1"/>
    </xf>
    <xf numFmtId="0" fontId="5" fillId="0" borderId="26" xfId="0" applyFont="1" applyBorder="1"/>
    <xf numFmtId="9" fontId="4" fillId="0" borderId="2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285750</xdr:colOff>
      <xdr:row>34</xdr:row>
      <xdr:rowOff>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285750</xdr:colOff>
      <xdr:row>34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285750</xdr:colOff>
      <xdr:row>34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285750</xdr:colOff>
      <xdr:row>34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285750</xdr:colOff>
      <xdr:row>32</xdr:row>
      <xdr:rowOff>152400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10058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285750</xdr:colOff>
      <xdr:row>32</xdr:row>
      <xdr:rowOff>152400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25000" cy="10058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285750</xdr:colOff>
      <xdr:row>38</xdr:row>
      <xdr:rowOff>152400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10591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285750</xdr:colOff>
      <xdr:row>38</xdr:row>
      <xdr:rowOff>152400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525000" cy="10591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285750</xdr:colOff>
      <xdr:row>38</xdr:row>
      <xdr:rowOff>152400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525000" cy="10591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285750</xdr:colOff>
      <xdr:row>38</xdr:row>
      <xdr:rowOff>152400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9525000" cy="10591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285750</xdr:colOff>
      <xdr:row>39</xdr:row>
      <xdr:rowOff>95250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12534900" cy="10591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285750</xdr:colOff>
      <xdr:row>39</xdr:row>
      <xdr:rowOff>95250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12534900" cy="10591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285750</xdr:colOff>
      <xdr:row>40</xdr:row>
      <xdr:rowOff>95250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25349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285750</xdr:colOff>
      <xdr:row>40</xdr:row>
      <xdr:rowOff>95250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13134975" cy="10229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86"/>
  <sheetViews>
    <sheetView tabSelected="1" topLeftCell="A10" zoomScale="84" zoomScaleNormal="84" workbookViewId="0">
      <pane xSplit="4" ySplit="2" topLeftCell="E81" activePane="bottomRight" state="frozen"/>
      <selection activeCell="A10" sqref="A10"/>
      <selection pane="topRight" activeCell="E10" sqref="E10"/>
      <selection pane="bottomLeft" activeCell="A12" sqref="A12"/>
      <selection pane="bottomRight" activeCell="D98" sqref="D98"/>
    </sheetView>
  </sheetViews>
  <sheetFormatPr defaultColWidth="15.140625" defaultRowHeight="15" customHeight="1" x14ac:dyDescent="0.25"/>
  <cols>
    <col min="1" max="1" width="2.140625" customWidth="1"/>
    <col min="2" max="2" width="5.85546875" customWidth="1"/>
    <col min="3" max="3" width="6.7109375" customWidth="1"/>
    <col min="4" max="4" width="105.28515625" customWidth="1"/>
    <col min="5" max="5" width="15.28515625" customWidth="1"/>
    <col min="6" max="6" width="10.85546875" customWidth="1"/>
    <col min="7" max="7" width="8.140625" customWidth="1"/>
    <col min="8" max="8" width="12.85546875" customWidth="1"/>
    <col min="9" max="9" width="14.85546875" hidden="1" customWidth="1"/>
    <col min="10" max="11" width="16.28515625" hidden="1" customWidth="1"/>
    <col min="12" max="12" width="13.5703125" customWidth="1"/>
    <col min="13" max="13" width="12" customWidth="1"/>
    <col min="14" max="14" width="32.5703125" customWidth="1"/>
    <col min="15" max="15" width="10.42578125" customWidth="1"/>
    <col min="16" max="16" width="71.28515625" customWidth="1"/>
    <col min="17" max="17" width="16.42578125" customWidth="1"/>
    <col min="18" max="18" width="41.85546875" customWidth="1"/>
    <col min="19" max="19" width="14.42578125" customWidth="1"/>
    <col min="20" max="20" width="37.42578125" customWidth="1"/>
    <col min="21" max="26" width="8" customWidth="1"/>
  </cols>
  <sheetData>
    <row r="1" spans="1:20" ht="15.75" customHeight="1" x14ac:dyDescent="0.25">
      <c r="A1" s="1"/>
      <c r="B1" s="1"/>
      <c r="C1" s="1"/>
      <c r="D1" s="2" t="s">
        <v>0</v>
      </c>
      <c r="E1" s="3"/>
      <c r="F1" s="1"/>
      <c r="G1" s="4" t="s">
        <v>1</v>
      </c>
      <c r="H1" s="4">
        <v>650</v>
      </c>
      <c r="I1" s="1"/>
      <c r="J1" s="1"/>
      <c r="K1" s="1"/>
      <c r="L1" s="1"/>
      <c r="M1" s="1"/>
      <c r="N1" s="1" t="s">
        <v>2</v>
      </c>
      <c r="O1" s="1"/>
      <c r="P1" s="1"/>
      <c r="Q1" s="5"/>
      <c r="R1" s="5"/>
      <c r="S1" s="5"/>
      <c r="T1" s="5"/>
    </row>
    <row r="2" spans="1:20" ht="15.75" customHeight="1" x14ac:dyDescent="0.25">
      <c r="A2" s="1"/>
      <c r="B2" s="1"/>
      <c r="C2" s="1"/>
      <c r="D2" s="2" t="s">
        <v>3</v>
      </c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5"/>
      <c r="S2" s="5"/>
      <c r="T2" s="5"/>
    </row>
    <row r="3" spans="1:20" x14ac:dyDescent="0.25">
      <c r="A3" s="1"/>
      <c r="B3" s="251"/>
      <c r="C3" s="252"/>
      <c r="D3" s="1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5"/>
      <c r="R3" s="5"/>
      <c r="S3" s="5"/>
      <c r="T3" s="5"/>
    </row>
    <row r="4" spans="1:20" ht="27" customHeight="1" x14ac:dyDescent="0.25">
      <c r="A4" s="1"/>
      <c r="B4" s="248" t="s">
        <v>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5"/>
      <c r="R4" s="5"/>
      <c r="S4" s="5"/>
      <c r="T4" s="5"/>
    </row>
    <row r="5" spans="1:20" ht="27.75" customHeight="1" x14ac:dyDescent="0.25">
      <c r="A5" s="1"/>
      <c r="B5" s="262" t="s">
        <v>5</v>
      </c>
      <c r="C5" s="249"/>
      <c r="D5" s="249"/>
      <c r="E5" s="249"/>
      <c r="F5" s="250"/>
      <c r="G5" s="260" t="s">
        <v>6</v>
      </c>
      <c r="H5" s="249"/>
      <c r="I5" s="249"/>
      <c r="J5" s="249"/>
      <c r="K5" s="249"/>
      <c r="L5" s="249"/>
      <c r="M5" s="249"/>
      <c r="N5" s="249"/>
      <c r="O5" s="249"/>
      <c r="P5" s="250"/>
      <c r="Q5" s="5"/>
      <c r="R5" s="5"/>
      <c r="S5" s="5"/>
      <c r="T5" s="5"/>
    </row>
    <row r="6" spans="1:20" x14ac:dyDescent="0.25">
      <c r="A6" s="1"/>
      <c r="B6" s="262" t="s">
        <v>7</v>
      </c>
      <c r="C6" s="249"/>
      <c r="D6" s="249"/>
      <c r="E6" s="249"/>
      <c r="F6" s="250"/>
      <c r="G6" s="7" t="s">
        <v>8</v>
      </c>
      <c r="H6" s="7"/>
      <c r="I6" s="7"/>
      <c r="J6" s="7"/>
      <c r="K6" s="7"/>
      <c r="L6" s="8"/>
      <c r="M6" s="8"/>
      <c r="N6" s="8"/>
      <c r="O6" s="8"/>
      <c r="P6" s="8"/>
      <c r="Q6" s="5"/>
      <c r="R6" s="5"/>
      <c r="S6" s="5"/>
      <c r="T6" s="5"/>
    </row>
    <row r="7" spans="1:20" x14ac:dyDescent="0.25">
      <c r="A7" s="1"/>
      <c r="B7" s="261" t="s">
        <v>9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0"/>
      <c r="Q7" s="5"/>
      <c r="R7" s="5"/>
      <c r="S7" s="5"/>
      <c r="T7" s="5"/>
    </row>
    <row r="8" spans="1:20" x14ac:dyDescent="0.25">
      <c r="A8" s="1" t="s">
        <v>10</v>
      </c>
      <c r="B8" s="7" t="s">
        <v>11</v>
      </c>
      <c r="C8" s="7"/>
      <c r="D8" s="9"/>
      <c r="E8" s="9"/>
      <c r="F8" s="10"/>
      <c r="G8" s="10"/>
      <c r="H8" s="10"/>
      <c r="I8" s="10"/>
      <c r="J8" s="10"/>
      <c r="K8" s="10"/>
      <c r="L8" s="11"/>
      <c r="M8" s="9"/>
      <c r="N8" s="10"/>
      <c r="O8" s="11"/>
      <c r="P8" s="10"/>
      <c r="Q8" s="12"/>
      <c r="R8" s="5"/>
      <c r="S8" s="5"/>
      <c r="T8" s="5"/>
    </row>
    <row r="9" spans="1:20" ht="15.75" customHeight="1" x14ac:dyDescent="0.25">
      <c r="A9" s="1"/>
      <c r="B9" s="13"/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"/>
      <c r="R9" s="5"/>
      <c r="S9" s="5"/>
      <c r="T9" s="5"/>
    </row>
    <row r="10" spans="1:20" ht="38.25" customHeight="1" x14ac:dyDescent="0.25">
      <c r="A10" s="15"/>
      <c r="B10" s="258" t="s">
        <v>12</v>
      </c>
      <c r="C10" s="253" t="s">
        <v>13</v>
      </c>
      <c r="D10" s="255" t="s">
        <v>14</v>
      </c>
      <c r="E10" s="255" t="s">
        <v>15</v>
      </c>
      <c r="F10" s="255" t="s">
        <v>16</v>
      </c>
      <c r="G10" s="255" t="s">
        <v>17</v>
      </c>
      <c r="H10" s="255" t="s">
        <v>18</v>
      </c>
      <c r="I10" s="16" t="s">
        <v>19</v>
      </c>
      <c r="J10" s="255" t="s">
        <v>20</v>
      </c>
      <c r="K10" s="16" t="s">
        <v>21</v>
      </c>
      <c r="L10" s="256" t="s">
        <v>22</v>
      </c>
      <c r="M10" s="257"/>
      <c r="N10" s="255" t="s">
        <v>23</v>
      </c>
      <c r="O10" s="255" t="s">
        <v>24</v>
      </c>
      <c r="P10" s="279" t="s">
        <v>25</v>
      </c>
      <c r="Q10" s="12"/>
      <c r="R10" s="5"/>
      <c r="S10" s="5"/>
      <c r="T10" s="5"/>
    </row>
    <row r="11" spans="1:20" ht="43.5" customHeight="1" x14ac:dyDescent="0.25">
      <c r="A11" s="1"/>
      <c r="B11" s="259"/>
      <c r="C11" s="254"/>
      <c r="D11" s="254"/>
      <c r="E11" s="254"/>
      <c r="F11" s="254"/>
      <c r="G11" s="254"/>
      <c r="H11" s="254"/>
      <c r="I11" s="17"/>
      <c r="J11" s="254"/>
      <c r="K11" s="17"/>
      <c r="L11" s="18" t="s">
        <v>26</v>
      </c>
      <c r="M11" s="18" t="s">
        <v>27</v>
      </c>
      <c r="N11" s="254"/>
      <c r="O11" s="254"/>
      <c r="P11" s="280"/>
      <c r="Q11" s="12"/>
      <c r="R11" s="19">
        <v>574</v>
      </c>
      <c r="S11" s="5"/>
      <c r="T11" s="5"/>
    </row>
    <row r="12" spans="1:20" ht="26.25" customHeight="1" x14ac:dyDescent="0.25">
      <c r="A12" s="20"/>
      <c r="B12" s="21">
        <v>1</v>
      </c>
      <c r="C12" s="22"/>
      <c r="D12" s="23" t="s">
        <v>28</v>
      </c>
      <c r="E12" s="24">
        <f>E13+E16+E22+E25+E28</f>
        <v>403740.30769230769</v>
      </c>
      <c r="F12" s="25"/>
      <c r="G12" s="25"/>
      <c r="H12" s="24">
        <f>H13+H16+H22+H25+H28</f>
        <v>77197</v>
      </c>
      <c r="I12" s="26">
        <v>1691.3</v>
      </c>
      <c r="J12" s="26">
        <v>0</v>
      </c>
      <c r="K12" s="26">
        <f>I12-J12</f>
        <v>1691.3</v>
      </c>
      <c r="L12" s="27">
        <f>H12/E12</f>
        <v>0.19120459000301793</v>
      </c>
      <c r="M12" s="27">
        <f>(E12-H12)/E12</f>
        <v>0.80879540999698207</v>
      </c>
      <c r="N12" s="25"/>
      <c r="O12" s="25"/>
      <c r="P12" s="25"/>
      <c r="Q12" s="28">
        <f>H12-94800</f>
        <v>-17603</v>
      </c>
      <c r="R12" s="5"/>
      <c r="S12" s="5"/>
      <c r="T12" s="5"/>
    </row>
    <row r="13" spans="1:20" ht="15.75" x14ac:dyDescent="0.25">
      <c r="A13" s="20"/>
      <c r="B13" s="29"/>
      <c r="C13" s="30"/>
      <c r="D13" s="222" t="s">
        <v>29</v>
      </c>
      <c r="E13" s="31">
        <f>+E15</f>
        <v>20000</v>
      </c>
      <c r="F13" s="30"/>
      <c r="G13" s="30"/>
      <c r="H13" s="31">
        <f>+H15</f>
        <v>0</v>
      </c>
      <c r="I13" s="30"/>
      <c r="J13" s="32"/>
      <c r="K13" s="33"/>
      <c r="L13" s="34"/>
      <c r="M13" s="34"/>
      <c r="N13" s="35"/>
      <c r="O13" s="30"/>
      <c r="P13" s="36"/>
      <c r="Q13" s="12"/>
      <c r="R13" s="5"/>
      <c r="S13" s="37"/>
      <c r="T13" s="5"/>
    </row>
    <row r="14" spans="1:20" s="130" customFormat="1" ht="15" customHeight="1" x14ac:dyDescent="0.25">
      <c r="A14" s="20"/>
      <c r="B14" s="29"/>
      <c r="C14" s="30"/>
      <c r="D14" s="38" t="s">
        <v>191</v>
      </c>
      <c r="E14" s="124"/>
      <c r="F14" s="177"/>
      <c r="G14" s="41"/>
      <c r="H14" s="40"/>
      <c r="I14" s="30"/>
      <c r="J14" s="32"/>
      <c r="K14" s="33"/>
      <c r="L14" s="42"/>
      <c r="M14" s="42"/>
      <c r="N14" s="35"/>
      <c r="O14" s="30"/>
      <c r="P14" s="36"/>
      <c r="Q14" s="12"/>
      <c r="R14" s="79"/>
      <c r="S14" s="37"/>
      <c r="T14" s="79"/>
    </row>
    <row r="15" spans="1:20" s="130" customFormat="1" ht="25.5" customHeight="1" x14ac:dyDescent="0.25">
      <c r="A15" s="20"/>
      <c r="B15" s="29" t="s">
        <v>31</v>
      </c>
      <c r="C15" s="30"/>
      <c r="D15" s="135" t="s">
        <v>154</v>
      </c>
      <c r="E15" s="136">
        <v>20000</v>
      </c>
      <c r="F15" s="177" t="s">
        <v>106</v>
      </c>
      <c r="G15" s="137" t="s">
        <v>32</v>
      </c>
      <c r="H15" s="189"/>
      <c r="I15" s="30"/>
      <c r="J15" s="32"/>
      <c r="K15" s="33"/>
      <c r="L15" s="42"/>
      <c r="M15" s="42"/>
      <c r="N15" s="35" t="s">
        <v>188</v>
      </c>
      <c r="O15" s="30"/>
      <c r="P15" s="36"/>
      <c r="Q15" s="12"/>
      <c r="R15" s="79"/>
      <c r="S15" s="37"/>
      <c r="T15" s="79"/>
    </row>
    <row r="16" spans="1:20" ht="15.75" x14ac:dyDescent="0.25">
      <c r="A16" s="20"/>
      <c r="B16" s="29"/>
      <c r="C16" s="30"/>
      <c r="D16" s="222" t="s">
        <v>33</v>
      </c>
      <c r="E16" s="31">
        <f>E17+E19</f>
        <v>132280</v>
      </c>
      <c r="F16" s="177"/>
      <c r="G16" s="41"/>
      <c r="H16" s="31">
        <f>H17+H19</f>
        <v>0</v>
      </c>
      <c r="I16" s="30"/>
      <c r="J16" s="32"/>
      <c r="K16" s="33"/>
      <c r="L16" s="34"/>
      <c r="M16" s="34"/>
      <c r="N16" s="35"/>
      <c r="O16" s="30"/>
      <c r="P16" s="36"/>
      <c r="Q16" s="12"/>
      <c r="R16" s="5"/>
      <c r="S16" s="37"/>
      <c r="T16" s="5"/>
    </row>
    <row r="17" spans="1:20" x14ac:dyDescent="0.25">
      <c r="A17" s="20"/>
      <c r="B17" s="29"/>
      <c r="C17" s="30"/>
      <c r="D17" s="43" t="s">
        <v>34</v>
      </c>
      <c r="E17" s="44">
        <f>+SUM(E18:E18)</f>
        <v>62280</v>
      </c>
      <c r="F17" s="177"/>
      <c r="G17" s="41"/>
      <c r="H17" s="44">
        <f>H18</f>
        <v>0</v>
      </c>
      <c r="I17" s="30"/>
      <c r="J17" s="32"/>
      <c r="K17" s="33"/>
      <c r="L17" s="34"/>
      <c r="M17" s="34"/>
      <c r="N17" s="35"/>
      <c r="O17" s="30"/>
      <c r="P17" s="36"/>
      <c r="Q17" s="12"/>
      <c r="R17" s="5"/>
      <c r="S17" s="37"/>
      <c r="T17" s="5"/>
    </row>
    <row r="18" spans="1:20" s="130" customFormat="1" ht="25.5" customHeight="1" x14ac:dyDescent="0.25">
      <c r="A18" s="20"/>
      <c r="B18" s="29" t="s">
        <v>35</v>
      </c>
      <c r="C18" s="30"/>
      <c r="D18" s="133" t="s">
        <v>153</v>
      </c>
      <c r="E18" s="189">
        <v>62280</v>
      </c>
      <c r="F18" s="177" t="s">
        <v>36</v>
      </c>
      <c r="G18" s="41" t="s">
        <v>32</v>
      </c>
      <c r="H18" s="40">
        <v>0</v>
      </c>
      <c r="I18" s="30"/>
      <c r="J18" s="32"/>
      <c r="K18" s="33"/>
      <c r="L18" s="42">
        <f>H18/E18</f>
        <v>0</v>
      </c>
      <c r="M18" s="42">
        <f>(E18-H18)/E18</f>
        <v>1</v>
      </c>
      <c r="N18" s="35">
        <v>42186</v>
      </c>
      <c r="O18" s="30"/>
      <c r="P18" s="36" t="s">
        <v>37</v>
      </c>
      <c r="Q18" s="12"/>
      <c r="R18" s="79"/>
      <c r="S18" s="37"/>
      <c r="T18" s="79"/>
    </row>
    <row r="19" spans="1:20" x14ac:dyDescent="0.25">
      <c r="A19" s="20"/>
      <c r="B19" s="29"/>
      <c r="C19" s="30"/>
      <c r="D19" s="38" t="s">
        <v>30</v>
      </c>
      <c r="E19" s="44">
        <f>E20+E21</f>
        <v>70000</v>
      </c>
      <c r="F19" s="177"/>
      <c r="G19" s="41"/>
      <c r="H19" s="44">
        <f>H20+H21</f>
        <v>0</v>
      </c>
      <c r="I19" s="30"/>
      <c r="J19" s="32"/>
      <c r="K19" s="33"/>
      <c r="L19" s="42"/>
      <c r="M19" s="42"/>
      <c r="N19" s="35"/>
      <c r="O19" s="30"/>
      <c r="P19" s="36"/>
      <c r="Q19" s="12"/>
      <c r="R19" s="5"/>
      <c r="S19" s="37"/>
      <c r="T19" s="5"/>
    </row>
    <row r="20" spans="1:20" ht="25.5" customHeight="1" x14ac:dyDescent="0.25">
      <c r="A20" s="20"/>
      <c r="B20" s="29" t="s">
        <v>38</v>
      </c>
      <c r="C20" s="30"/>
      <c r="D20" s="133" t="s">
        <v>155</v>
      </c>
      <c r="E20" s="138">
        <v>45000</v>
      </c>
      <c r="F20" s="178" t="s">
        <v>106</v>
      </c>
      <c r="G20" s="41" t="s">
        <v>32</v>
      </c>
      <c r="H20" s="40">
        <v>0</v>
      </c>
      <c r="I20" s="30"/>
      <c r="J20" s="32"/>
      <c r="K20" s="33"/>
      <c r="L20" s="42">
        <f t="shared" ref="L20:L21" si="0">H20/E20</f>
        <v>0</v>
      </c>
      <c r="M20" s="42">
        <f t="shared" ref="M20:M21" si="1">(E20-H20)/E20</f>
        <v>1</v>
      </c>
      <c r="N20" s="35">
        <v>42430</v>
      </c>
      <c r="O20" s="30"/>
      <c r="P20" s="141"/>
      <c r="Q20" s="12"/>
      <c r="R20" s="5"/>
      <c r="S20" s="37"/>
      <c r="T20" s="5"/>
    </row>
    <row r="21" spans="1:20" x14ac:dyDescent="0.25">
      <c r="A21" s="20"/>
      <c r="B21" s="29" t="s">
        <v>39</v>
      </c>
      <c r="C21" s="30"/>
      <c r="D21" s="133" t="s">
        <v>156</v>
      </c>
      <c r="E21" s="138">
        <v>25000</v>
      </c>
      <c r="F21" s="178" t="s">
        <v>106</v>
      </c>
      <c r="G21" s="41" t="s">
        <v>32</v>
      </c>
      <c r="H21" s="40">
        <v>0</v>
      </c>
      <c r="I21" s="30"/>
      <c r="J21" s="32"/>
      <c r="K21" s="33"/>
      <c r="L21" s="42">
        <f t="shared" si="0"/>
        <v>0</v>
      </c>
      <c r="M21" s="42">
        <f t="shared" si="1"/>
        <v>1</v>
      </c>
      <c r="N21" s="35">
        <v>42309</v>
      </c>
      <c r="O21" s="30"/>
      <c r="P21" s="141"/>
      <c r="Q21" s="12"/>
      <c r="R21" s="5"/>
      <c r="S21" s="37"/>
      <c r="T21" s="5"/>
    </row>
    <row r="22" spans="1:20" ht="15.75" x14ac:dyDescent="0.25">
      <c r="A22" s="20"/>
      <c r="B22" s="29"/>
      <c r="C22" s="30"/>
      <c r="D22" s="222" t="s">
        <v>42</v>
      </c>
      <c r="E22" s="31">
        <f>E23</f>
        <v>43582.307692307695</v>
      </c>
      <c r="F22" s="177"/>
      <c r="G22" s="41"/>
      <c r="H22" s="31">
        <f>H23</f>
        <v>0</v>
      </c>
      <c r="I22" s="30"/>
      <c r="J22" s="32"/>
      <c r="K22" s="33"/>
      <c r="L22" s="42"/>
      <c r="M22" s="42"/>
      <c r="N22" s="35"/>
      <c r="O22" s="30"/>
      <c r="P22" s="36"/>
      <c r="Q22" s="12"/>
      <c r="R22" s="5"/>
      <c r="S22" s="37"/>
      <c r="T22" s="5"/>
    </row>
    <row r="23" spans="1:20" x14ac:dyDescent="0.25">
      <c r="A23" s="20"/>
      <c r="B23" s="29"/>
      <c r="C23" s="30"/>
      <c r="D23" s="43" t="s">
        <v>34</v>
      </c>
      <c r="E23" s="44">
        <f>E24</f>
        <v>43582.307692307695</v>
      </c>
      <c r="F23" s="177"/>
      <c r="G23" s="41"/>
      <c r="H23" s="44">
        <f>H24</f>
        <v>0</v>
      </c>
      <c r="I23" s="30"/>
      <c r="J23" s="32"/>
      <c r="K23" s="33"/>
      <c r="L23" s="42"/>
      <c r="M23" s="42"/>
      <c r="N23" s="35"/>
      <c r="O23" s="30"/>
      <c r="P23" s="36"/>
      <c r="Q23" s="12"/>
      <c r="R23" s="5"/>
      <c r="S23" s="37"/>
      <c r="T23" s="5"/>
    </row>
    <row r="24" spans="1:20" ht="25.5" customHeight="1" x14ac:dyDescent="0.25">
      <c r="A24" s="20"/>
      <c r="B24" s="29" t="s">
        <v>41</v>
      </c>
      <c r="C24" s="30"/>
      <c r="D24" s="133" t="s">
        <v>157</v>
      </c>
      <c r="E24" s="138">
        <f>1069*26500/H1</f>
        <v>43582.307692307695</v>
      </c>
      <c r="F24" s="178" t="s">
        <v>36</v>
      </c>
      <c r="G24" s="41" t="s">
        <v>32</v>
      </c>
      <c r="H24" s="40">
        <v>0</v>
      </c>
      <c r="I24" s="30"/>
      <c r="J24" s="32"/>
      <c r="K24" s="33"/>
      <c r="L24" s="42">
        <f>H24/E24</f>
        <v>0</v>
      </c>
      <c r="M24" s="42">
        <f>(E24-H24)/E24</f>
        <v>1</v>
      </c>
      <c r="N24" s="35">
        <v>42156</v>
      </c>
      <c r="O24" s="30"/>
      <c r="P24" s="36" t="s">
        <v>189</v>
      </c>
      <c r="Q24" s="12"/>
      <c r="R24" s="5"/>
      <c r="S24" s="37"/>
      <c r="T24" s="5"/>
    </row>
    <row r="25" spans="1:20" s="134" customFormat="1" ht="25.5" customHeight="1" x14ac:dyDescent="0.25">
      <c r="A25" s="20"/>
      <c r="B25" s="132"/>
      <c r="C25" s="30"/>
      <c r="D25" s="222" t="s">
        <v>159</v>
      </c>
      <c r="E25" s="31">
        <f>+E26</f>
        <v>48028</v>
      </c>
      <c r="F25" s="178"/>
      <c r="G25" s="41"/>
      <c r="H25" s="40"/>
      <c r="I25" s="30"/>
      <c r="J25" s="32"/>
      <c r="K25" s="33"/>
      <c r="L25" s="42"/>
      <c r="M25" s="42"/>
      <c r="N25" s="35"/>
      <c r="O25" s="30"/>
      <c r="P25" s="36"/>
      <c r="Q25" s="12"/>
      <c r="R25" s="79"/>
      <c r="S25" s="37"/>
      <c r="T25" s="79"/>
    </row>
    <row r="26" spans="1:20" x14ac:dyDescent="0.25">
      <c r="A26" s="20"/>
      <c r="B26" s="29"/>
      <c r="C26" s="30"/>
      <c r="D26" s="43" t="s">
        <v>46</v>
      </c>
      <c r="E26" s="44">
        <f>E27</f>
        <v>48028</v>
      </c>
      <c r="F26" s="177"/>
      <c r="G26" s="41"/>
      <c r="H26" s="44">
        <f>H27</f>
        <v>0</v>
      </c>
      <c r="I26" s="30"/>
      <c r="J26" s="32"/>
      <c r="K26" s="33"/>
      <c r="L26" s="42"/>
      <c r="M26" s="42"/>
      <c r="N26" s="35"/>
      <c r="O26" s="30"/>
      <c r="P26" s="36"/>
      <c r="Q26" s="12"/>
      <c r="R26" s="5"/>
      <c r="S26" s="37"/>
      <c r="T26" s="5"/>
    </row>
    <row r="27" spans="1:20" ht="25.5" customHeight="1" x14ac:dyDescent="0.25">
      <c r="A27" s="20"/>
      <c r="B27" s="29" t="s">
        <v>43</v>
      </c>
      <c r="C27" s="30"/>
      <c r="D27" s="133" t="s">
        <v>192</v>
      </c>
      <c r="E27" s="138">
        <v>48028</v>
      </c>
      <c r="F27" s="178" t="s">
        <v>70</v>
      </c>
      <c r="G27" s="41" t="s">
        <v>32</v>
      </c>
      <c r="H27" s="40">
        <v>0</v>
      </c>
      <c r="I27" s="30"/>
      <c r="J27" s="32"/>
      <c r="K27" s="33"/>
      <c r="L27" s="42">
        <f>H27/E27</f>
        <v>0</v>
      </c>
      <c r="M27" s="42">
        <f>(E27-H27)/E27</f>
        <v>1</v>
      </c>
      <c r="N27" s="35">
        <v>42705</v>
      </c>
      <c r="O27" s="30"/>
      <c r="P27" s="36" t="s">
        <v>190</v>
      </c>
      <c r="Q27" s="12"/>
      <c r="R27" s="5"/>
      <c r="S27" s="37"/>
      <c r="T27" s="5"/>
    </row>
    <row r="28" spans="1:20" ht="15.75" x14ac:dyDescent="0.25">
      <c r="A28" s="20"/>
      <c r="B28" s="29"/>
      <c r="C28" s="30"/>
      <c r="D28" s="222" t="s">
        <v>45</v>
      </c>
      <c r="E28" s="31">
        <f>E29</f>
        <v>159850</v>
      </c>
      <c r="F28" s="177"/>
      <c r="G28" s="41"/>
      <c r="H28" s="31">
        <f t="shared" ref="H28:H29" si="2">H29</f>
        <v>77197</v>
      </c>
      <c r="I28" s="30"/>
      <c r="J28" s="32"/>
      <c r="K28" s="33"/>
      <c r="L28" s="42"/>
      <c r="M28" s="42"/>
      <c r="N28" s="35"/>
      <c r="O28" s="30"/>
      <c r="P28" s="36"/>
      <c r="Q28" s="12"/>
      <c r="R28" s="5"/>
      <c r="S28" s="37"/>
      <c r="T28" s="5"/>
    </row>
    <row r="29" spans="1:20" x14ac:dyDescent="0.25">
      <c r="A29" s="20"/>
      <c r="B29" s="29"/>
      <c r="C29" s="30"/>
      <c r="D29" s="45" t="s">
        <v>46</v>
      </c>
      <c r="E29" s="44">
        <f>E30</f>
        <v>159850</v>
      </c>
      <c r="F29" s="177"/>
      <c r="G29" s="41"/>
      <c r="H29" s="44">
        <f t="shared" si="2"/>
        <v>77197</v>
      </c>
      <c r="I29" s="30"/>
      <c r="J29" s="32"/>
      <c r="K29" s="33"/>
      <c r="L29" s="42"/>
      <c r="M29" s="42"/>
      <c r="N29" s="35"/>
      <c r="O29" s="30"/>
      <c r="P29" s="36"/>
      <c r="Q29" s="12"/>
      <c r="R29" s="5"/>
      <c r="S29" s="37"/>
      <c r="T29" s="5"/>
    </row>
    <row r="30" spans="1:20" x14ac:dyDescent="0.25">
      <c r="A30" s="20"/>
      <c r="B30" s="29" t="s">
        <v>44</v>
      </c>
      <c r="C30" s="30"/>
      <c r="D30" s="121" t="s">
        <v>152</v>
      </c>
      <c r="E30" s="124">
        <v>159850</v>
      </c>
      <c r="F30" s="179" t="s">
        <v>36</v>
      </c>
      <c r="G30" s="123" t="s">
        <v>32</v>
      </c>
      <c r="H30" s="124">
        <v>77197</v>
      </c>
      <c r="I30" s="123"/>
      <c r="J30" s="139"/>
      <c r="K30" s="140"/>
      <c r="L30" s="125">
        <f t="shared" ref="L30:L31" si="3">H30/E30</f>
        <v>0.4829340006255865</v>
      </c>
      <c r="M30" s="125">
        <f t="shared" ref="M30:M31" si="4">(E30-H30)/E30</f>
        <v>0.51706599937441355</v>
      </c>
      <c r="N30" s="126">
        <v>42156</v>
      </c>
      <c r="O30" s="30"/>
      <c r="P30" s="36" t="s">
        <v>47</v>
      </c>
      <c r="Q30" s="12"/>
      <c r="R30" s="5"/>
      <c r="S30" s="37"/>
      <c r="T30" s="5"/>
    </row>
    <row r="31" spans="1:20" ht="25.5" customHeight="1" x14ac:dyDescent="0.25">
      <c r="A31" s="20"/>
      <c r="B31" s="46">
        <v>2</v>
      </c>
      <c r="C31" s="47"/>
      <c r="D31" s="48" t="s">
        <v>49</v>
      </c>
      <c r="E31" s="49">
        <f>E32+E40+E48+E55</f>
        <v>487349.40666666673</v>
      </c>
      <c r="F31" s="64"/>
      <c r="G31" s="50"/>
      <c r="H31" s="49">
        <f>H32+H40+H48+H55</f>
        <v>178160.16000000009</v>
      </c>
      <c r="I31" s="51">
        <v>43327.461199527053</v>
      </c>
      <c r="J31" s="52" t="e">
        <f>#REF!+#REF!+#REF!+#REF!</f>
        <v>#REF!</v>
      </c>
      <c r="K31" s="53" t="e">
        <f>I31-J31</f>
        <v>#REF!</v>
      </c>
      <c r="L31" s="54">
        <f t="shared" si="3"/>
        <v>0.36556966636845956</v>
      </c>
      <c r="M31" s="54">
        <f t="shared" si="4"/>
        <v>0.63443033363154044</v>
      </c>
      <c r="N31" s="50"/>
      <c r="O31" s="50"/>
      <c r="P31" s="55"/>
      <c r="Q31" s="56">
        <f>H31-152570</f>
        <v>25590.160000000091</v>
      </c>
      <c r="R31" s="57" t="s">
        <v>50</v>
      </c>
      <c r="S31" s="12"/>
      <c r="T31" s="12"/>
    </row>
    <row r="32" spans="1:20" ht="15" customHeight="1" x14ac:dyDescent="0.25">
      <c r="A32" s="20"/>
      <c r="B32" s="142"/>
      <c r="C32" s="143"/>
      <c r="D32" s="222" t="s">
        <v>51</v>
      </c>
      <c r="E32" s="144">
        <f>E33+E35+E38</f>
        <v>199866.8666666667</v>
      </c>
      <c r="F32" s="180"/>
      <c r="G32" s="145"/>
      <c r="H32" s="144">
        <f>H33+H35+H38</f>
        <v>82400.12</v>
      </c>
      <c r="I32" s="145"/>
      <c r="J32" s="145"/>
      <c r="K32" s="145"/>
      <c r="L32" s="146"/>
      <c r="M32" s="146"/>
      <c r="N32" s="147"/>
      <c r="O32" s="145"/>
      <c r="P32" s="143"/>
      <c r="Q32" s="12"/>
      <c r="R32" s="59"/>
      <c r="S32" s="12"/>
      <c r="T32" s="60"/>
    </row>
    <row r="33" spans="1:20" ht="15" customHeight="1" x14ac:dyDescent="0.25">
      <c r="A33" s="20"/>
      <c r="B33" s="142"/>
      <c r="C33" s="143"/>
      <c r="D33" s="148" t="s">
        <v>160</v>
      </c>
      <c r="E33" s="159">
        <f>E34</f>
        <v>96133.333333333401</v>
      </c>
      <c r="F33" s="181"/>
      <c r="G33" s="154"/>
      <c r="H33" s="159">
        <f>H34</f>
        <v>57680</v>
      </c>
      <c r="I33" s="145"/>
      <c r="J33" s="145"/>
      <c r="K33" s="145"/>
      <c r="L33" s="146"/>
      <c r="M33" s="146"/>
      <c r="N33" s="147"/>
      <c r="O33" s="145"/>
      <c r="P33" s="149"/>
      <c r="Q33" s="12"/>
      <c r="R33" s="59"/>
      <c r="S33" s="12"/>
      <c r="T33" s="60"/>
    </row>
    <row r="34" spans="1:20" ht="25.5" x14ac:dyDescent="0.25">
      <c r="A34" s="20"/>
      <c r="B34" s="150" t="s">
        <v>52</v>
      </c>
      <c r="C34" s="151"/>
      <c r="D34" s="152" t="s">
        <v>161</v>
      </c>
      <c r="E34" s="153">
        <f>48066.6666666667*2</f>
        <v>96133.333333333401</v>
      </c>
      <c r="F34" s="182" t="s">
        <v>158</v>
      </c>
      <c r="G34" s="154" t="s">
        <v>32</v>
      </c>
      <c r="H34" s="153">
        <f>28840*2</f>
        <v>57680</v>
      </c>
      <c r="I34" s="154"/>
      <c r="J34" s="154"/>
      <c r="K34" s="154"/>
      <c r="L34" s="155">
        <f>H34/E34</f>
        <v>0.59999999999999953</v>
      </c>
      <c r="M34" s="155">
        <f>(E34-H34)/E34</f>
        <v>0.40000000000000041</v>
      </c>
      <c r="N34" s="156">
        <v>42430</v>
      </c>
      <c r="O34" s="154"/>
      <c r="P34" s="151" t="s">
        <v>162</v>
      </c>
      <c r="Q34" s="12"/>
      <c r="R34" s="59"/>
      <c r="S34" s="12"/>
      <c r="T34" s="60"/>
    </row>
    <row r="35" spans="1:20" ht="15" customHeight="1" x14ac:dyDescent="0.25">
      <c r="A35" s="20"/>
      <c r="B35" s="142"/>
      <c r="C35" s="143"/>
      <c r="D35" s="223" t="s">
        <v>198</v>
      </c>
      <c r="E35" s="159">
        <f>E37</f>
        <v>62533.333333333299</v>
      </c>
      <c r="F35" s="181"/>
      <c r="G35" s="154"/>
      <c r="H35" s="159">
        <f>H37</f>
        <v>0</v>
      </c>
      <c r="I35" s="145"/>
      <c r="J35" s="145"/>
      <c r="K35" s="145"/>
      <c r="L35" s="146"/>
      <c r="M35" s="146"/>
      <c r="N35" s="147"/>
      <c r="O35" s="145"/>
      <c r="P35" s="143"/>
      <c r="Q35" s="12"/>
      <c r="R35" s="59"/>
      <c r="S35" s="12"/>
      <c r="T35" s="60"/>
    </row>
    <row r="36" spans="1:20" s="190" customFormat="1" ht="15" customHeight="1" x14ac:dyDescent="0.25">
      <c r="A36" s="20"/>
      <c r="B36" s="142"/>
      <c r="C36" s="143"/>
      <c r="D36" s="223" t="s">
        <v>54</v>
      </c>
      <c r="E36" s="159">
        <f>+E37+E38</f>
        <v>103733.5333333333</v>
      </c>
      <c r="F36" s="225"/>
      <c r="G36" s="154"/>
      <c r="H36" s="159">
        <f>+H37+H38</f>
        <v>24720.12</v>
      </c>
      <c r="I36" s="145"/>
      <c r="J36" s="145"/>
      <c r="K36" s="145"/>
      <c r="L36" s="146"/>
      <c r="M36" s="146"/>
      <c r="N36" s="147"/>
      <c r="O36" s="145"/>
      <c r="P36" s="143"/>
      <c r="Q36" s="12"/>
      <c r="R36" s="59"/>
      <c r="S36" s="12"/>
      <c r="T36" s="60"/>
    </row>
    <row r="37" spans="1:20" x14ac:dyDescent="0.25">
      <c r="A37" s="20"/>
      <c r="B37" s="142" t="s">
        <v>53</v>
      </c>
      <c r="C37" s="143"/>
      <c r="D37" s="224" t="s">
        <v>163</v>
      </c>
      <c r="E37" s="153">
        <f>62533.3333333333</f>
        <v>62533.333333333299</v>
      </c>
      <c r="F37" s="182" t="s">
        <v>106</v>
      </c>
      <c r="G37" s="154" t="s">
        <v>32</v>
      </c>
      <c r="H37" s="153">
        <v>0</v>
      </c>
      <c r="I37" s="145"/>
      <c r="J37" s="145"/>
      <c r="K37" s="145"/>
      <c r="L37" s="146">
        <f>H37/E37</f>
        <v>0</v>
      </c>
      <c r="M37" s="146">
        <f>(E37-H37)/E37</f>
        <v>1</v>
      </c>
      <c r="N37" s="147">
        <v>42430</v>
      </c>
      <c r="O37" s="145"/>
      <c r="P37" s="143" t="s">
        <v>164</v>
      </c>
      <c r="Q37" s="12"/>
      <c r="R37" s="59"/>
      <c r="S37" s="12"/>
      <c r="T37" s="60"/>
    </row>
    <row r="38" spans="1:20" ht="25.5" customHeight="1" x14ac:dyDescent="0.25">
      <c r="A38" s="20"/>
      <c r="B38" s="142"/>
      <c r="C38" s="143"/>
      <c r="D38" s="158" t="s">
        <v>56</v>
      </c>
      <c r="E38" s="159">
        <f>E39</f>
        <v>41200.199999999997</v>
      </c>
      <c r="F38" s="181"/>
      <c r="G38" s="154"/>
      <c r="H38" s="159">
        <f>H39</f>
        <v>24720.12</v>
      </c>
      <c r="I38" s="145"/>
      <c r="J38" s="145"/>
      <c r="K38" s="145"/>
      <c r="L38" s="146"/>
      <c r="M38" s="146"/>
      <c r="N38" s="147"/>
      <c r="O38" s="145"/>
      <c r="P38" s="143"/>
      <c r="Q38" s="12"/>
      <c r="R38" s="59"/>
      <c r="S38" s="12"/>
      <c r="T38" s="60"/>
    </row>
    <row r="39" spans="1:20" ht="25.5" customHeight="1" x14ac:dyDescent="0.25">
      <c r="A39" s="20"/>
      <c r="B39" s="150" t="s">
        <v>55</v>
      </c>
      <c r="C39" s="151"/>
      <c r="D39" s="152" t="s">
        <v>165</v>
      </c>
      <c r="E39" s="153">
        <f>20600.1*2</f>
        <v>41200.199999999997</v>
      </c>
      <c r="F39" s="182" t="s">
        <v>106</v>
      </c>
      <c r="G39" s="154" t="s">
        <v>32</v>
      </c>
      <c r="H39" s="153">
        <f>12360.06*2</f>
        <v>24720.12</v>
      </c>
      <c r="I39" s="154"/>
      <c r="J39" s="154"/>
      <c r="K39" s="154"/>
      <c r="L39" s="155">
        <f>H39/E39</f>
        <v>0.6</v>
      </c>
      <c r="M39" s="155">
        <f>(E39-H39)/E39</f>
        <v>0.39999999999999997</v>
      </c>
      <c r="N39" s="156">
        <v>42491</v>
      </c>
      <c r="O39" s="154"/>
      <c r="P39" s="151" t="s">
        <v>58</v>
      </c>
      <c r="Q39" s="12"/>
      <c r="R39" s="59"/>
      <c r="S39" s="12"/>
      <c r="T39" s="60"/>
    </row>
    <row r="40" spans="1:20" ht="15" customHeight="1" x14ac:dyDescent="0.25">
      <c r="A40" s="20"/>
      <c r="B40" s="142"/>
      <c r="C40" s="143"/>
      <c r="D40" s="222" t="s">
        <v>60</v>
      </c>
      <c r="E40" s="168">
        <f>+E41+E44+E46</f>
        <v>90395.333333333401</v>
      </c>
      <c r="F40" s="181"/>
      <c r="G40" s="154"/>
      <c r="H40" s="168">
        <f>+H41+H44+H46</f>
        <v>54933.333333333401</v>
      </c>
      <c r="I40" s="145"/>
      <c r="J40" s="145"/>
      <c r="K40" s="145"/>
      <c r="L40" s="146"/>
      <c r="M40" s="146"/>
      <c r="N40" s="147"/>
      <c r="O40" s="145"/>
      <c r="P40" s="143"/>
      <c r="Q40" s="12"/>
      <c r="R40" s="59"/>
      <c r="S40" s="12"/>
      <c r="T40" s="60"/>
    </row>
    <row r="41" spans="1:20" ht="15" customHeight="1" x14ac:dyDescent="0.25">
      <c r="A41" s="20"/>
      <c r="B41" s="142"/>
      <c r="C41" s="143"/>
      <c r="D41" s="226" t="s">
        <v>160</v>
      </c>
      <c r="E41" s="159">
        <f>E42</f>
        <v>38453.333333333401</v>
      </c>
      <c r="F41" s="181"/>
      <c r="G41" s="154"/>
      <c r="H41" s="159">
        <f>H42</f>
        <v>38453.333333333401</v>
      </c>
      <c r="I41" s="145"/>
      <c r="J41" s="145"/>
      <c r="K41" s="145"/>
      <c r="L41" s="146"/>
      <c r="M41" s="146"/>
      <c r="N41" s="147"/>
      <c r="O41" s="145"/>
      <c r="P41" s="143"/>
      <c r="Q41" s="12"/>
      <c r="R41" s="59"/>
      <c r="S41" s="12"/>
      <c r="T41" s="60"/>
    </row>
    <row r="42" spans="1:20" ht="25.5" x14ac:dyDescent="0.25">
      <c r="A42" s="20"/>
      <c r="B42" s="150" t="s">
        <v>57</v>
      </c>
      <c r="C42" s="151"/>
      <c r="D42" s="224" t="s">
        <v>166</v>
      </c>
      <c r="E42" s="153">
        <f>19226.6666666667*2</f>
        <v>38453.333333333401</v>
      </c>
      <c r="F42" s="182" t="s">
        <v>158</v>
      </c>
      <c r="G42" s="154" t="s">
        <v>32</v>
      </c>
      <c r="H42" s="153">
        <f>19226.6666666667*2</f>
        <v>38453.333333333401</v>
      </c>
      <c r="I42" s="154"/>
      <c r="J42" s="154"/>
      <c r="K42" s="154"/>
      <c r="L42" s="155">
        <f>H42/E42</f>
        <v>1</v>
      </c>
      <c r="M42" s="155">
        <f>(E42-H42)/E42</f>
        <v>0</v>
      </c>
      <c r="N42" s="156">
        <v>42430</v>
      </c>
      <c r="O42" s="154"/>
      <c r="P42" s="151" t="s">
        <v>162</v>
      </c>
      <c r="Q42" s="12"/>
      <c r="R42" s="59"/>
      <c r="S42" s="12"/>
      <c r="T42" s="60"/>
    </row>
    <row r="43" spans="1:20" x14ac:dyDescent="0.25">
      <c r="A43" s="20"/>
      <c r="B43" s="142"/>
      <c r="C43" s="143"/>
      <c r="D43" s="230" t="str">
        <f>+D19</f>
        <v>Servicios diferentes a consultoría</v>
      </c>
      <c r="E43" s="159"/>
      <c r="F43" s="181"/>
      <c r="G43" s="154"/>
      <c r="H43" s="159">
        <f>H44</f>
        <v>0</v>
      </c>
      <c r="I43" s="145"/>
      <c r="J43" s="145"/>
      <c r="K43" s="145"/>
      <c r="L43" s="146"/>
      <c r="M43" s="146"/>
      <c r="N43" s="147"/>
      <c r="O43" s="145"/>
      <c r="P43" s="143"/>
      <c r="Q43" s="12"/>
      <c r="R43" s="59"/>
      <c r="S43" s="12"/>
      <c r="T43" s="60"/>
    </row>
    <row r="44" spans="1:20" x14ac:dyDescent="0.25">
      <c r="A44" s="20"/>
      <c r="B44" s="142"/>
      <c r="C44" s="143"/>
      <c r="D44" s="227" t="s">
        <v>54</v>
      </c>
      <c r="E44" s="228">
        <f>17596+17866</f>
        <v>35462</v>
      </c>
      <c r="F44" s="182" t="s">
        <v>106</v>
      </c>
      <c r="G44" s="154" t="s">
        <v>32</v>
      </c>
      <c r="H44" s="153">
        <v>0</v>
      </c>
      <c r="I44" s="145"/>
      <c r="J44" s="145"/>
      <c r="K44" s="145"/>
      <c r="L44" s="146">
        <f>H44/E44</f>
        <v>0</v>
      </c>
      <c r="M44" s="146">
        <f>(E44-H44)/E44</f>
        <v>1</v>
      </c>
      <c r="N44" s="147">
        <v>42430</v>
      </c>
      <c r="O44" s="145"/>
      <c r="P44" s="143" t="s">
        <v>64</v>
      </c>
      <c r="Q44" s="12"/>
      <c r="R44" s="59"/>
      <c r="S44" s="12"/>
      <c r="T44" s="60"/>
    </row>
    <row r="45" spans="1:20" ht="25.5" x14ac:dyDescent="0.25">
      <c r="A45" s="20"/>
      <c r="B45" s="229" t="s">
        <v>59</v>
      </c>
      <c r="C45" s="143"/>
      <c r="D45" s="224" t="s">
        <v>167</v>
      </c>
      <c r="E45" s="153">
        <v>35462</v>
      </c>
      <c r="F45" s="182" t="s">
        <v>106</v>
      </c>
      <c r="G45" s="154" t="s">
        <v>32</v>
      </c>
      <c r="H45" s="153"/>
      <c r="I45" s="145"/>
      <c r="J45" s="145"/>
      <c r="K45" s="145"/>
      <c r="L45" s="146">
        <f>H45/E45</f>
        <v>0</v>
      </c>
      <c r="M45" s="146">
        <f>(E45-H45)/E45</f>
        <v>1</v>
      </c>
      <c r="N45" s="147">
        <v>42491</v>
      </c>
      <c r="O45" s="145"/>
      <c r="P45" s="143" t="s">
        <v>66</v>
      </c>
      <c r="Q45" s="12"/>
      <c r="R45" s="59"/>
      <c r="S45" s="12"/>
      <c r="T45" s="60"/>
    </row>
    <row r="46" spans="1:20" s="190" customFormat="1" x14ac:dyDescent="0.25">
      <c r="A46" s="20"/>
      <c r="B46" s="229"/>
      <c r="C46" s="143"/>
      <c r="D46" s="227" t="s">
        <v>56</v>
      </c>
      <c r="E46" s="228">
        <f>+E47</f>
        <v>16480</v>
      </c>
      <c r="F46" s="228"/>
      <c r="G46" s="154"/>
      <c r="H46" s="228">
        <v>16480</v>
      </c>
      <c r="I46" s="145"/>
      <c r="J46" s="145"/>
      <c r="K46" s="145"/>
      <c r="L46" s="146"/>
      <c r="M46" s="146"/>
      <c r="N46" s="147"/>
      <c r="O46" s="145"/>
      <c r="P46" s="143"/>
      <c r="Q46" s="12"/>
      <c r="R46" s="59"/>
      <c r="S46" s="12"/>
      <c r="T46" s="60"/>
    </row>
    <row r="47" spans="1:20" s="190" customFormat="1" ht="25.5" x14ac:dyDescent="0.25">
      <c r="A47" s="20"/>
      <c r="B47" s="229" t="s">
        <v>61</v>
      </c>
      <c r="C47" s="143"/>
      <c r="D47" s="231" t="s">
        <v>168</v>
      </c>
      <c r="E47" s="153">
        <v>16480</v>
      </c>
      <c r="F47" s="225"/>
      <c r="G47" s="154"/>
      <c r="H47" s="153">
        <v>16480</v>
      </c>
      <c r="I47" s="145"/>
      <c r="J47" s="145"/>
      <c r="K47" s="145"/>
      <c r="L47" s="146">
        <f>H47/E47</f>
        <v>1</v>
      </c>
      <c r="M47" s="146">
        <f>(E47-H47)/E47</f>
        <v>0</v>
      </c>
      <c r="N47" s="147"/>
      <c r="O47" s="145"/>
      <c r="P47" s="143"/>
      <c r="Q47" s="12"/>
      <c r="R47" s="59"/>
      <c r="S47" s="12"/>
      <c r="T47" s="60"/>
    </row>
    <row r="48" spans="1:20" ht="15.75" x14ac:dyDescent="0.25">
      <c r="A48" s="20"/>
      <c r="B48" s="142"/>
      <c r="C48" s="143"/>
      <c r="D48" s="222" t="s">
        <v>68</v>
      </c>
      <c r="E48" s="168">
        <f>+E49+E51+E53</f>
        <v>36399.70666666668</v>
      </c>
      <c r="F48" s="181"/>
      <c r="G48" s="154" t="s">
        <v>32</v>
      </c>
      <c r="H48" s="168">
        <f>H49+H51+H53</f>
        <v>27466.70666666668</v>
      </c>
      <c r="I48" s="145"/>
      <c r="J48" s="145"/>
      <c r="K48" s="145"/>
      <c r="L48" s="146"/>
      <c r="M48" s="146"/>
      <c r="N48" s="147"/>
      <c r="O48" s="145"/>
      <c r="P48" s="143"/>
      <c r="Q48" s="12"/>
      <c r="R48" s="59"/>
      <c r="S48" s="12"/>
      <c r="T48" s="60"/>
    </row>
    <row r="49" spans="1:20" x14ac:dyDescent="0.25">
      <c r="A49" s="20"/>
      <c r="B49" s="142"/>
      <c r="C49" s="143"/>
      <c r="D49" s="148" t="s">
        <v>160</v>
      </c>
      <c r="E49" s="159">
        <f>E50</f>
        <v>19226.666666666679</v>
      </c>
      <c r="F49" s="181"/>
      <c r="G49" s="154"/>
      <c r="H49" s="159">
        <f>H50</f>
        <v>19226.666666666679</v>
      </c>
      <c r="I49" s="145"/>
      <c r="J49" s="145"/>
      <c r="K49" s="145"/>
      <c r="L49" s="146"/>
      <c r="M49" s="146"/>
      <c r="N49" s="147"/>
      <c r="O49" s="145"/>
      <c r="P49" s="143"/>
      <c r="Q49" s="12"/>
      <c r="R49" s="59"/>
      <c r="S49" s="12"/>
      <c r="T49" s="60"/>
    </row>
    <row r="50" spans="1:20" x14ac:dyDescent="0.25">
      <c r="A50" s="20"/>
      <c r="B50" s="142" t="s">
        <v>62</v>
      </c>
      <c r="C50" s="143"/>
      <c r="D50" s="152" t="s">
        <v>169</v>
      </c>
      <c r="E50" s="153">
        <f>9613.33333333334*2</f>
        <v>19226.666666666679</v>
      </c>
      <c r="F50" s="182" t="s">
        <v>158</v>
      </c>
      <c r="G50" s="154" t="s">
        <v>32</v>
      </c>
      <c r="H50" s="153">
        <f>9613.33333333334*2</f>
        <v>19226.666666666679</v>
      </c>
      <c r="I50" s="145"/>
      <c r="J50" s="145"/>
      <c r="K50" s="145"/>
      <c r="L50" s="146">
        <f>H50/E50</f>
        <v>1</v>
      </c>
      <c r="M50" s="146">
        <f>(E50-H50)/E50</f>
        <v>0</v>
      </c>
      <c r="N50" s="147">
        <v>42430</v>
      </c>
      <c r="O50" s="145"/>
      <c r="P50" s="143"/>
      <c r="Q50" s="12"/>
      <c r="R50" s="59"/>
      <c r="S50" s="12"/>
      <c r="T50" s="60"/>
    </row>
    <row r="51" spans="1:20" x14ac:dyDescent="0.25">
      <c r="A51" s="20"/>
      <c r="B51" s="142"/>
      <c r="C51" s="143"/>
      <c r="D51" s="227" t="s">
        <v>54</v>
      </c>
      <c r="E51" s="159">
        <f>E52</f>
        <v>8933</v>
      </c>
      <c r="F51" s="181"/>
      <c r="G51" s="154"/>
      <c r="H51" s="159">
        <f>H52</f>
        <v>0</v>
      </c>
      <c r="I51" s="145"/>
      <c r="J51" s="145"/>
      <c r="K51" s="145"/>
      <c r="L51" s="146"/>
      <c r="M51" s="146"/>
      <c r="N51" s="147"/>
      <c r="O51" s="145"/>
      <c r="P51" s="143"/>
      <c r="Q51" s="12"/>
      <c r="R51" s="59"/>
      <c r="S51" s="12"/>
      <c r="T51" s="60"/>
    </row>
    <row r="52" spans="1:20" x14ac:dyDescent="0.25">
      <c r="A52" s="20"/>
      <c r="B52" s="142" t="s">
        <v>63</v>
      </c>
      <c r="C52" s="143"/>
      <c r="D52" s="224" t="s">
        <v>199</v>
      </c>
      <c r="E52" s="153">
        <v>8933</v>
      </c>
      <c r="F52" s="182" t="s">
        <v>106</v>
      </c>
      <c r="G52" s="154" t="s">
        <v>32</v>
      </c>
      <c r="H52" s="153">
        <v>0</v>
      </c>
      <c r="I52" s="145"/>
      <c r="J52" s="145"/>
      <c r="K52" s="145"/>
      <c r="L52" s="146">
        <f>H52/E52</f>
        <v>0</v>
      </c>
      <c r="M52" s="146">
        <f>(E52-H52)/E52</f>
        <v>1</v>
      </c>
      <c r="N52" s="147">
        <v>42583</v>
      </c>
      <c r="O52" s="145"/>
      <c r="P52" s="143" t="s">
        <v>69</v>
      </c>
      <c r="Q52" s="12"/>
      <c r="R52" s="59"/>
      <c r="S52" s="12"/>
      <c r="T52" s="60"/>
    </row>
    <row r="53" spans="1:20" x14ac:dyDescent="0.25">
      <c r="A53" s="20"/>
      <c r="B53" s="142"/>
      <c r="C53" s="143"/>
      <c r="D53" s="223" t="s">
        <v>56</v>
      </c>
      <c r="E53" s="159">
        <f>E54</f>
        <v>8240.0400000000009</v>
      </c>
      <c r="F53" s="183"/>
      <c r="G53" s="169"/>
      <c r="H53" s="159">
        <f>H54</f>
        <v>8240.0400000000009</v>
      </c>
      <c r="I53" s="160"/>
      <c r="J53" s="160"/>
      <c r="K53" s="160"/>
      <c r="L53" s="161"/>
      <c r="M53" s="161"/>
      <c r="N53" s="162"/>
      <c r="O53" s="160"/>
      <c r="P53" s="163"/>
      <c r="Q53" s="12"/>
      <c r="R53" s="59"/>
      <c r="S53" s="12"/>
      <c r="T53" s="60"/>
    </row>
    <row r="54" spans="1:20" ht="25.5" x14ac:dyDescent="0.25">
      <c r="A54" s="20"/>
      <c r="B54" s="142" t="s">
        <v>65</v>
      </c>
      <c r="C54" s="143"/>
      <c r="D54" s="231" t="s">
        <v>170</v>
      </c>
      <c r="E54" s="153">
        <f>4120.02*2</f>
        <v>8240.0400000000009</v>
      </c>
      <c r="F54" s="182" t="s">
        <v>106</v>
      </c>
      <c r="G54" s="154" t="s">
        <v>32</v>
      </c>
      <c r="H54" s="153">
        <f>4120.02*2</f>
        <v>8240.0400000000009</v>
      </c>
      <c r="I54" s="145"/>
      <c r="J54" s="145"/>
      <c r="K54" s="145"/>
      <c r="L54" s="146">
        <f>H54/E54</f>
        <v>1</v>
      </c>
      <c r="M54" s="146">
        <f>(E54-H54)/E54</f>
        <v>0</v>
      </c>
      <c r="N54" s="147">
        <v>42614</v>
      </c>
      <c r="O54" s="145"/>
      <c r="P54" s="143" t="s">
        <v>171</v>
      </c>
      <c r="Q54" s="12"/>
      <c r="R54" s="59"/>
      <c r="S54" s="12"/>
      <c r="T54" s="60"/>
    </row>
    <row r="55" spans="1:20" ht="15.75" x14ac:dyDescent="0.25">
      <c r="A55" s="20"/>
      <c r="B55" s="142"/>
      <c r="C55" s="143"/>
      <c r="D55" s="222" t="s">
        <v>45</v>
      </c>
      <c r="E55" s="168">
        <f>E56</f>
        <v>160687.5</v>
      </c>
      <c r="F55" s="181"/>
      <c r="G55" s="154"/>
      <c r="H55" s="168">
        <f>H56</f>
        <v>13360</v>
      </c>
      <c r="I55" s="145"/>
      <c r="J55" s="145"/>
      <c r="K55" s="145"/>
      <c r="L55" s="146"/>
      <c r="M55" s="146"/>
      <c r="N55" s="147"/>
      <c r="O55" s="145"/>
      <c r="P55" s="143"/>
      <c r="Q55" s="12"/>
      <c r="R55" s="59"/>
      <c r="S55" s="12"/>
      <c r="T55" s="60"/>
    </row>
    <row r="56" spans="1:20" x14ac:dyDescent="0.25">
      <c r="A56" s="20"/>
      <c r="B56" s="142"/>
      <c r="C56" s="143"/>
      <c r="D56" s="158" t="s">
        <v>46</v>
      </c>
      <c r="E56" s="159">
        <f>E57</f>
        <v>160687.5</v>
      </c>
      <c r="F56" s="181"/>
      <c r="G56" s="154"/>
      <c r="H56" s="159">
        <f>H57</f>
        <v>13360</v>
      </c>
      <c r="I56" s="145"/>
      <c r="J56" s="145"/>
      <c r="K56" s="145"/>
      <c r="L56" s="146"/>
      <c r="M56" s="146"/>
      <c r="N56" s="147"/>
      <c r="O56" s="145"/>
      <c r="P56" s="143"/>
      <c r="Q56" s="12"/>
      <c r="R56" s="59"/>
      <c r="S56" s="12"/>
      <c r="T56" s="60"/>
    </row>
    <row r="57" spans="1:20" x14ac:dyDescent="0.25">
      <c r="A57" s="20"/>
      <c r="B57" s="157" t="s">
        <v>67</v>
      </c>
      <c r="C57" s="120"/>
      <c r="D57" s="164" t="s">
        <v>48</v>
      </c>
      <c r="E57" s="170">
        <v>160687.5</v>
      </c>
      <c r="F57" s="184" t="s">
        <v>36</v>
      </c>
      <c r="G57" s="167" t="s">
        <v>32</v>
      </c>
      <c r="H57" s="170">
        <v>13360</v>
      </c>
      <c r="I57" s="165"/>
      <c r="J57" s="165"/>
      <c r="K57" s="165"/>
      <c r="L57" s="166">
        <f>H57/E57</f>
        <v>8.3142746013224425E-2</v>
      </c>
      <c r="M57" s="166">
        <f t="shared" ref="M57" si="5">(E57-H57)/E57</f>
        <v>0.91685725398677553</v>
      </c>
      <c r="N57" s="147">
        <v>42370</v>
      </c>
      <c r="O57" s="145"/>
      <c r="P57" s="143" t="s">
        <v>71</v>
      </c>
      <c r="Q57" s="12"/>
      <c r="R57" s="59"/>
      <c r="S57" s="12"/>
      <c r="T57" s="60"/>
    </row>
    <row r="58" spans="1:20" ht="30" customHeight="1" x14ac:dyDescent="0.25">
      <c r="A58" s="20"/>
      <c r="B58" s="46">
        <v>3</v>
      </c>
      <c r="C58" s="47"/>
      <c r="D58" s="48" t="s">
        <v>72</v>
      </c>
      <c r="E58" s="49">
        <f>E59+E71+E80+E87++E96</f>
        <v>935420.38461538462</v>
      </c>
      <c r="F58" s="64"/>
      <c r="G58" s="50"/>
      <c r="H58" s="49">
        <f>H59+H71+H80+H87++H96</f>
        <v>853853.38461538462</v>
      </c>
      <c r="I58" s="62">
        <v>19092.56811292129</v>
      </c>
      <c r="J58" s="63" t="e">
        <f>#REF!+#REF!+#REF!</f>
        <v>#REF!</v>
      </c>
      <c r="K58" s="63" t="e">
        <f>I58-J58</f>
        <v>#REF!</v>
      </c>
      <c r="L58" s="54">
        <f t="shared" ref="L58" si="6">H58/E58</f>
        <v>0.9128017719717133</v>
      </c>
      <c r="M58" s="54">
        <f t="shared" ref="M58" si="7">(E58-H58)/E58</f>
        <v>8.7198228028286751E-2</v>
      </c>
      <c r="N58" s="50"/>
      <c r="O58" s="50"/>
      <c r="P58" s="64"/>
      <c r="Q58" s="65">
        <f>H58-98730</f>
        <v>755123.38461538462</v>
      </c>
      <c r="R58" s="5"/>
      <c r="S58" s="5"/>
      <c r="T58" s="5"/>
    </row>
    <row r="59" spans="1:20" ht="15" customHeight="1" x14ac:dyDescent="0.25">
      <c r="A59" s="20"/>
      <c r="B59" s="29"/>
      <c r="C59" s="30"/>
      <c r="D59" s="222" t="s">
        <v>73</v>
      </c>
      <c r="E59" s="31">
        <f>+E60+E62+E64+E66+E70</f>
        <v>170307</v>
      </c>
      <c r="F59" s="67"/>
      <c r="G59" s="30"/>
      <c r="H59" s="31">
        <f>+H60+H62+H64+H66+H69</f>
        <v>151845</v>
      </c>
      <c r="I59" s="44"/>
      <c r="J59" s="44"/>
      <c r="K59" s="44"/>
      <c r="L59" s="66">
        <f>+H59/E59</f>
        <v>0.89159576529443885</v>
      </c>
      <c r="M59" s="42">
        <f>+(E59-H59)/E59</f>
        <v>0.10840423470556114</v>
      </c>
      <c r="N59" s="67"/>
      <c r="O59" s="30"/>
      <c r="P59" s="67"/>
      <c r="Q59" s="12"/>
      <c r="R59" s="5"/>
      <c r="S59" s="5"/>
      <c r="T59" s="5"/>
    </row>
    <row r="60" spans="1:20" ht="15" customHeight="1" x14ac:dyDescent="0.25">
      <c r="A60" s="20"/>
      <c r="B60" s="29"/>
      <c r="C60" s="30"/>
      <c r="D60" s="45" t="s">
        <v>34</v>
      </c>
      <c r="E60" s="44">
        <f>+E61</f>
        <v>26769</v>
      </c>
      <c r="F60" s="67"/>
      <c r="G60" s="30"/>
      <c r="H60" s="44">
        <f>H61</f>
        <v>26769</v>
      </c>
      <c r="I60" s="44"/>
      <c r="J60" s="44"/>
      <c r="K60" s="44"/>
      <c r="L60" s="42"/>
      <c r="M60" s="42"/>
      <c r="N60" s="67"/>
      <c r="O60" s="30"/>
      <c r="P60" s="67"/>
      <c r="Q60" s="12"/>
      <c r="R60" s="5"/>
      <c r="S60" s="5"/>
      <c r="T60" s="5"/>
    </row>
    <row r="61" spans="1:20" ht="16.5" customHeight="1" x14ac:dyDescent="0.25">
      <c r="A61" s="20"/>
      <c r="B61" s="29" t="s">
        <v>74</v>
      </c>
      <c r="C61" s="68"/>
      <c r="D61" s="224" t="s">
        <v>172</v>
      </c>
      <c r="E61" s="232">
        <v>26769</v>
      </c>
      <c r="F61" s="185" t="s">
        <v>40</v>
      </c>
      <c r="G61" s="30" t="s">
        <v>32</v>
      </c>
      <c r="H61" s="69">
        <v>26769</v>
      </c>
      <c r="I61" s="70"/>
      <c r="J61" s="70"/>
      <c r="K61" s="70"/>
      <c r="L61" s="42">
        <f>H60/E60</f>
        <v>1</v>
      </c>
      <c r="M61" s="42">
        <f>(E60-H60)/E60</f>
        <v>0</v>
      </c>
      <c r="N61" s="71">
        <v>42583</v>
      </c>
      <c r="O61" s="68"/>
      <c r="P61" s="171"/>
      <c r="Q61" s="12"/>
      <c r="R61" s="5"/>
      <c r="S61" s="5"/>
      <c r="T61" s="5"/>
    </row>
    <row r="62" spans="1:20" ht="15" customHeight="1" x14ac:dyDescent="0.25">
      <c r="A62" s="20"/>
      <c r="B62" s="29"/>
      <c r="C62" s="30"/>
      <c r="D62" s="38" t="s">
        <v>173</v>
      </c>
      <c r="E62" s="44">
        <f>+E63</f>
        <v>15192</v>
      </c>
      <c r="F62" s="111"/>
      <c r="G62" s="30"/>
      <c r="H62" s="44">
        <f>+H63</f>
        <v>12692</v>
      </c>
      <c r="I62" s="44"/>
      <c r="J62" s="44"/>
      <c r="K62" s="44"/>
      <c r="L62" s="72"/>
      <c r="M62" s="72"/>
      <c r="N62" s="67"/>
      <c r="O62" s="30"/>
      <c r="P62" s="39"/>
      <c r="Q62" s="12"/>
      <c r="R62" s="5"/>
      <c r="S62" s="5"/>
      <c r="T62" s="5"/>
    </row>
    <row r="63" spans="1:20" ht="15" customHeight="1" x14ac:dyDescent="0.25">
      <c r="A63" s="20"/>
      <c r="B63" s="29" t="s">
        <v>75</v>
      </c>
      <c r="C63" s="30"/>
      <c r="D63" s="39" t="s">
        <v>174</v>
      </c>
      <c r="E63" s="40">
        <f>12692+2500</f>
        <v>15192</v>
      </c>
      <c r="F63" s="67" t="s">
        <v>70</v>
      </c>
      <c r="G63" s="30" t="s">
        <v>32</v>
      </c>
      <c r="H63" s="40">
        <v>12692</v>
      </c>
      <c r="I63" s="30"/>
      <c r="J63" s="30"/>
      <c r="K63" s="30"/>
      <c r="L63" s="42">
        <f t="shared" ref="L63" si="8">H63/E63</f>
        <v>0.83543970510795151</v>
      </c>
      <c r="M63" s="42">
        <f t="shared" ref="M63" si="9">(E63-H63)/E63</f>
        <v>0.16456029489204846</v>
      </c>
      <c r="N63" s="35">
        <v>42583</v>
      </c>
      <c r="O63" s="30"/>
      <c r="P63" s="39"/>
      <c r="Q63" s="12"/>
      <c r="R63" s="5"/>
      <c r="S63" s="5"/>
      <c r="T63" s="5"/>
    </row>
    <row r="64" spans="1:20" ht="15" customHeight="1" x14ac:dyDescent="0.25">
      <c r="A64" s="20"/>
      <c r="B64" s="29"/>
      <c r="C64" s="30"/>
      <c r="D64" s="227" t="s">
        <v>54</v>
      </c>
      <c r="E64" s="44">
        <f>+E65</f>
        <v>71846</v>
      </c>
      <c r="F64" s="67"/>
      <c r="G64" s="30"/>
      <c r="H64" s="44">
        <f>+H65</f>
        <v>58384</v>
      </c>
      <c r="I64" s="30"/>
      <c r="J64" s="73"/>
      <c r="K64" s="73"/>
      <c r="L64" s="42"/>
      <c r="M64" s="42"/>
      <c r="N64" s="35"/>
      <c r="O64" s="39"/>
      <c r="P64" s="133"/>
      <c r="Q64" s="12"/>
      <c r="R64" s="5"/>
      <c r="S64" s="5"/>
      <c r="T64" s="5"/>
    </row>
    <row r="65" spans="1:21" s="191" customFormat="1" ht="15" customHeight="1" x14ac:dyDescent="0.25">
      <c r="A65" s="20"/>
      <c r="B65" s="29" t="s">
        <v>76</v>
      </c>
      <c r="C65" s="30"/>
      <c r="D65" s="233" t="s">
        <v>201</v>
      </c>
      <c r="E65" s="40">
        <f>15692+56154</f>
        <v>71846</v>
      </c>
      <c r="F65" s="67" t="s">
        <v>106</v>
      </c>
      <c r="G65" s="30" t="str">
        <f>+G63</f>
        <v>Ex Post</v>
      </c>
      <c r="H65" s="40">
        <f>15692+42692</f>
        <v>58384</v>
      </c>
      <c r="I65" s="30"/>
      <c r="J65" s="73"/>
      <c r="K65" s="73"/>
      <c r="L65" s="42">
        <f t="shared" ref="L65" si="10">H65/E65</f>
        <v>0.8126270077666119</v>
      </c>
      <c r="M65" s="42">
        <f t="shared" ref="M65" si="11">(E65-H65)/E65</f>
        <v>0.18737299223338807</v>
      </c>
      <c r="N65" s="35">
        <v>42156</v>
      </c>
      <c r="O65" s="39"/>
      <c r="P65" s="133"/>
      <c r="Q65" s="12"/>
      <c r="R65" s="79"/>
      <c r="S65" s="79"/>
      <c r="T65" s="79"/>
    </row>
    <row r="66" spans="1:21" s="191" customFormat="1" ht="15" customHeight="1" x14ac:dyDescent="0.25">
      <c r="A66" s="20"/>
      <c r="B66" s="29"/>
      <c r="C66" s="30"/>
      <c r="D66" s="227" t="s">
        <v>56</v>
      </c>
      <c r="E66" s="44">
        <f>+E67</f>
        <v>25000</v>
      </c>
      <c r="F66" s="67"/>
      <c r="G66" s="30"/>
      <c r="H66" s="44">
        <f>+E66</f>
        <v>25000</v>
      </c>
      <c r="I66" s="30"/>
      <c r="J66" s="73"/>
      <c r="K66" s="73"/>
      <c r="L66" s="42"/>
      <c r="M66" s="42"/>
      <c r="N66" s="35"/>
      <c r="O66" s="39"/>
      <c r="P66" s="133"/>
      <c r="Q66" s="12"/>
      <c r="R66" s="79"/>
      <c r="S66" s="79"/>
      <c r="T66" s="79"/>
    </row>
    <row r="67" spans="1:21" s="191" customFormat="1" ht="15" customHeight="1" x14ac:dyDescent="0.25">
      <c r="A67" s="20"/>
      <c r="B67" s="29" t="s">
        <v>77</v>
      </c>
      <c r="C67" s="30"/>
      <c r="D67" s="231" t="s">
        <v>200</v>
      </c>
      <c r="E67" s="40">
        <v>25000</v>
      </c>
      <c r="F67" s="67" t="s">
        <v>106</v>
      </c>
      <c r="G67" s="30" t="str">
        <f>+G65</f>
        <v>Ex Post</v>
      </c>
      <c r="H67" s="40">
        <f>+E67</f>
        <v>25000</v>
      </c>
      <c r="I67" s="30"/>
      <c r="J67" s="73"/>
      <c r="K67" s="73"/>
      <c r="L67" s="42">
        <f t="shared" ref="L67" si="12">H67/E67</f>
        <v>1</v>
      </c>
      <c r="M67" s="42">
        <f t="shared" ref="M67" si="13">(E67-H67)/E67</f>
        <v>0</v>
      </c>
      <c r="N67" s="35">
        <v>42156</v>
      </c>
      <c r="O67" s="39"/>
      <c r="P67" s="133"/>
      <c r="Q67" s="12"/>
      <c r="R67" s="79"/>
      <c r="S67" s="79"/>
      <c r="T67" s="79"/>
    </row>
    <row r="68" spans="1:21" s="191" customFormat="1" ht="15" customHeight="1" x14ac:dyDescent="0.25">
      <c r="A68" s="20"/>
      <c r="B68" s="29"/>
      <c r="C68" s="30"/>
      <c r="D68" s="227"/>
      <c r="E68" s="40"/>
      <c r="F68" s="67"/>
      <c r="G68" s="30"/>
      <c r="H68" s="40"/>
      <c r="I68" s="30"/>
      <c r="J68" s="73"/>
      <c r="K68" s="73"/>
      <c r="L68" s="42"/>
      <c r="M68" s="42"/>
      <c r="N68" s="35"/>
      <c r="O68" s="39"/>
      <c r="P68" s="133"/>
      <c r="Q68" s="12"/>
      <c r="R68" s="79"/>
      <c r="S68" s="79"/>
      <c r="T68" s="79"/>
    </row>
    <row r="69" spans="1:21" ht="15" customHeight="1" x14ac:dyDescent="0.25">
      <c r="A69" s="20"/>
      <c r="B69" s="29"/>
      <c r="C69" s="30"/>
      <c r="D69" s="38" t="s">
        <v>176</v>
      </c>
      <c r="E69" s="44">
        <f>+E70</f>
        <v>31500</v>
      </c>
      <c r="F69" s="67"/>
      <c r="G69" s="30"/>
      <c r="H69" s="44">
        <f>+H70</f>
        <v>29000</v>
      </c>
      <c r="I69" s="30"/>
      <c r="J69" s="73"/>
      <c r="K69" s="73"/>
      <c r="L69" s="42"/>
      <c r="M69" s="42"/>
      <c r="N69" s="35"/>
      <c r="O69" s="39"/>
      <c r="P69" s="39"/>
      <c r="Q69" s="12"/>
      <c r="R69" s="5"/>
      <c r="S69" s="5"/>
      <c r="T69" s="5"/>
    </row>
    <row r="70" spans="1:21" ht="15" customHeight="1" x14ac:dyDescent="0.25">
      <c r="A70" s="20"/>
      <c r="B70" s="29" t="s">
        <v>79</v>
      </c>
      <c r="C70" s="30"/>
      <c r="D70" s="224" t="s">
        <v>202</v>
      </c>
      <c r="E70" s="40">
        <f>29000+2500</f>
        <v>31500</v>
      </c>
      <c r="F70" s="186" t="s">
        <v>106</v>
      </c>
      <c r="G70" s="30" t="s">
        <v>32</v>
      </c>
      <c r="H70" s="40">
        <v>29000</v>
      </c>
      <c r="I70" s="30"/>
      <c r="J70" s="73"/>
      <c r="K70" s="73"/>
      <c r="L70" s="42">
        <f t="shared" ref="L70" si="14">H70/E70</f>
        <v>0.92063492063492058</v>
      </c>
      <c r="M70" s="42">
        <f t="shared" ref="M70" si="15">(E70-H70)/E70</f>
        <v>7.9365079365079361E-2</v>
      </c>
      <c r="N70" s="35">
        <v>42370</v>
      </c>
      <c r="O70" s="39"/>
      <c r="P70" s="39"/>
      <c r="Q70" s="12"/>
      <c r="R70" s="5"/>
      <c r="S70" s="5"/>
      <c r="T70" s="5"/>
    </row>
    <row r="71" spans="1:21" ht="15" customHeight="1" x14ac:dyDescent="0.25">
      <c r="A71" s="20"/>
      <c r="B71" s="29"/>
      <c r="C71" s="30"/>
      <c r="D71" s="222" t="s">
        <v>78</v>
      </c>
      <c r="E71" s="31">
        <f>+E72+E74+E76+E78</f>
        <v>110024</v>
      </c>
      <c r="F71" s="67"/>
      <c r="G71" s="30"/>
      <c r="H71" s="31">
        <f>++H73+H75+H77+H79</f>
        <v>64616</v>
      </c>
      <c r="I71" s="30"/>
      <c r="J71" s="30"/>
      <c r="K71" s="30"/>
      <c r="L71" s="238">
        <f>+H71/E71</f>
        <v>0.58729004580818733</v>
      </c>
      <c r="M71" s="238">
        <f>+(E71-H71)/E71</f>
        <v>0.41270995419181272</v>
      </c>
      <c r="N71" s="35"/>
      <c r="O71" s="30"/>
      <c r="P71" s="74"/>
      <c r="Q71" s="79"/>
      <c r="R71" s="79"/>
      <c r="S71" s="79"/>
      <c r="T71" s="79"/>
      <c r="U71" s="79"/>
    </row>
    <row r="72" spans="1:21" ht="15" customHeight="1" x14ac:dyDescent="0.25">
      <c r="A72" s="20"/>
      <c r="B72" s="29"/>
      <c r="C72" s="30"/>
      <c r="D72" s="38" t="s">
        <v>173</v>
      </c>
      <c r="E72" s="44">
        <f>+E73</f>
        <v>10000</v>
      </c>
      <c r="F72" s="67"/>
      <c r="G72" s="30"/>
      <c r="H72" s="44">
        <f>+H73</f>
        <v>0</v>
      </c>
      <c r="I72" s="30"/>
      <c r="J72" s="73"/>
      <c r="K72" s="73"/>
      <c r="L72" s="72"/>
      <c r="M72" s="72"/>
      <c r="N72" s="35"/>
      <c r="O72" s="39"/>
      <c r="P72" s="39"/>
      <c r="Q72" s="79"/>
      <c r="R72" s="79"/>
      <c r="S72" s="79"/>
      <c r="T72" s="79"/>
      <c r="U72" s="79"/>
    </row>
    <row r="73" spans="1:21" ht="15" customHeight="1" x14ac:dyDescent="0.25">
      <c r="A73" s="20"/>
      <c r="B73" s="29" t="s">
        <v>80</v>
      </c>
      <c r="C73" s="30"/>
      <c r="D73" s="39" t="s">
        <v>174</v>
      </c>
      <c r="E73" s="69">
        <v>10000</v>
      </c>
      <c r="F73" s="186" t="s">
        <v>70</v>
      </c>
      <c r="G73" s="30" t="s">
        <v>32</v>
      </c>
      <c r="H73" s="69">
        <v>0</v>
      </c>
      <c r="I73" s="30"/>
      <c r="J73" s="30"/>
      <c r="K73" s="30"/>
      <c r="L73" s="42">
        <f t="shared" ref="L73" si="16">H73/E73</f>
        <v>0</v>
      </c>
      <c r="M73" s="42">
        <f t="shared" ref="M73" si="17">(E73-H73)/E73</f>
        <v>1</v>
      </c>
      <c r="N73" s="35">
        <v>42522</v>
      </c>
      <c r="O73" s="30"/>
      <c r="P73" s="39"/>
      <c r="Q73" s="79"/>
      <c r="R73" s="79"/>
      <c r="S73" s="79"/>
      <c r="T73" s="79"/>
      <c r="U73" s="79"/>
    </row>
    <row r="74" spans="1:21" ht="15" customHeight="1" x14ac:dyDescent="0.25">
      <c r="A74" s="20"/>
      <c r="B74" s="29"/>
      <c r="C74" s="30"/>
      <c r="D74" s="227" t="s">
        <v>175</v>
      </c>
      <c r="E74" s="236">
        <f>+E75</f>
        <v>42677</v>
      </c>
      <c r="F74" s="67"/>
      <c r="G74" s="30"/>
      <c r="H74" s="236">
        <f>+H75</f>
        <v>22769</v>
      </c>
      <c r="I74" s="44"/>
      <c r="J74" s="44"/>
      <c r="K74" s="44"/>
      <c r="L74" s="42"/>
      <c r="M74" s="42"/>
      <c r="N74" s="67"/>
      <c r="O74" s="30"/>
      <c r="P74" s="39"/>
      <c r="Q74" s="79"/>
      <c r="R74" s="79"/>
      <c r="S74" s="79"/>
      <c r="T74" s="79"/>
      <c r="U74" s="79"/>
    </row>
    <row r="75" spans="1:21" ht="15" customHeight="1" x14ac:dyDescent="0.25">
      <c r="A75" s="20"/>
      <c r="B75" s="29" t="s">
        <v>81</v>
      </c>
      <c r="C75" s="68"/>
      <c r="D75" s="231" t="str">
        <f>+D67</f>
        <v>Arriendo de salones para realización de talleres de diseño e implementación metodología  ( salón, catering, proyector y telón, materiales e impresión)</v>
      </c>
      <c r="E75" s="69">
        <f>22769+19908</f>
        <v>42677</v>
      </c>
      <c r="F75" s="185" t="s">
        <v>106</v>
      </c>
      <c r="G75" s="30" t="s">
        <v>32</v>
      </c>
      <c r="H75" s="69">
        <v>22769</v>
      </c>
      <c r="I75" s="75"/>
      <c r="J75" s="75"/>
      <c r="K75" s="75"/>
      <c r="L75" s="42">
        <f t="shared" ref="L75" si="18">H75/E75</f>
        <v>0.53351922581249855</v>
      </c>
      <c r="M75" s="42">
        <f t="shared" ref="M75" si="19">(E75-H75)/E75</f>
        <v>0.46648077418750145</v>
      </c>
      <c r="N75" s="71">
        <v>42370</v>
      </c>
      <c r="O75" s="36"/>
      <c r="P75" s="76"/>
      <c r="Q75" s="79"/>
      <c r="R75" s="79"/>
      <c r="S75" s="79"/>
      <c r="T75" s="79"/>
      <c r="U75" s="79"/>
    </row>
    <row r="76" spans="1:21" ht="15" customHeight="1" x14ac:dyDescent="0.25">
      <c r="A76" s="20"/>
      <c r="B76" s="29"/>
      <c r="C76" s="68"/>
      <c r="D76" s="234" t="s">
        <v>176</v>
      </c>
      <c r="E76" s="236">
        <f>+E77</f>
        <v>37347</v>
      </c>
      <c r="F76" s="185"/>
      <c r="G76" s="30"/>
      <c r="H76" s="236">
        <f>+H77</f>
        <v>25847</v>
      </c>
      <c r="I76" s="75"/>
      <c r="J76" s="75"/>
      <c r="K76" s="75"/>
      <c r="L76" s="42"/>
      <c r="M76" s="42"/>
      <c r="N76" s="71"/>
      <c r="O76" s="36"/>
      <c r="P76" s="76"/>
      <c r="Q76" s="79"/>
      <c r="R76" s="79"/>
      <c r="S76" s="82"/>
      <c r="T76" s="83"/>
      <c r="U76" s="79"/>
    </row>
    <row r="77" spans="1:21" ht="15" customHeight="1" x14ac:dyDescent="0.25">
      <c r="A77" s="84"/>
      <c r="B77" s="29" t="s">
        <v>82</v>
      </c>
      <c r="C77" s="68"/>
      <c r="D77" s="235" t="s">
        <v>177</v>
      </c>
      <c r="E77" s="69">
        <f>25847+11500</f>
        <v>37347</v>
      </c>
      <c r="F77" s="187" t="s">
        <v>106</v>
      </c>
      <c r="G77" s="30" t="s">
        <v>32</v>
      </c>
      <c r="H77" s="69">
        <v>25847</v>
      </c>
      <c r="I77" s="75"/>
      <c r="J77" s="75"/>
      <c r="K77" s="75"/>
      <c r="L77" s="42">
        <f t="shared" ref="L77" si="20">H77/E77</f>
        <v>0.69207700752403134</v>
      </c>
      <c r="M77" s="42">
        <f t="shared" ref="M77" si="21">(E77-H77)/E77</f>
        <v>0.3079229924759686</v>
      </c>
      <c r="N77" s="71">
        <v>42370</v>
      </c>
      <c r="O77" s="36"/>
      <c r="P77" s="76"/>
      <c r="Q77" s="79"/>
      <c r="R77" s="79"/>
      <c r="S77" s="85"/>
      <c r="T77" s="79"/>
      <c r="U77" s="79"/>
    </row>
    <row r="78" spans="1:21" ht="15.75" customHeight="1" x14ac:dyDescent="0.25">
      <c r="A78" s="20"/>
      <c r="B78" s="29"/>
      <c r="C78" s="68"/>
      <c r="D78" s="234" t="s">
        <v>54</v>
      </c>
      <c r="E78" s="236">
        <f>+E79</f>
        <v>20000</v>
      </c>
      <c r="F78" s="185"/>
      <c r="G78" s="30"/>
      <c r="H78" s="236">
        <f>+H79</f>
        <v>16000</v>
      </c>
      <c r="I78" s="75"/>
      <c r="J78" s="75"/>
      <c r="K78" s="75"/>
      <c r="L78" s="237"/>
      <c r="M78" s="66"/>
      <c r="N78" s="71"/>
      <c r="O78" s="36"/>
      <c r="P78" s="76"/>
      <c r="Q78" s="79"/>
      <c r="R78" s="86"/>
      <c r="S78" s="79"/>
      <c r="T78" s="79"/>
      <c r="U78" s="79"/>
    </row>
    <row r="79" spans="1:21" ht="15.75" customHeight="1" x14ac:dyDescent="0.25">
      <c r="A79" s="20"/>
      <c r="B79" s="29" t="s">
        <v>84</v>
      </c>
      <c r="C79" s="68"/>
      <c r="D79" s="235" t="s">
        <v>203</v>
      </c>
      <c r="E79" s="69">
        <f>16000+4000</f>
        <v>20000</v>
      </c>
      <c r="F79" s="187" t="s">
        <v>106</v>
      </c>
      <c r="G79" s="30" t="s">
        <v>32</v>
      </c>
      <c r="H79" s="69">
        <v>16000</v>
      </c>
      <c r="I79" s="75"/>
      <c r="J79" s="75"/>
      <c r="K79" s="75"/>
      <c r="L79" s="42">
        <f t="shared" ref="L79" si="22">H79/E79</f>
        <v>0.8</v>
      </c>
      <c r="M79" s="42">
        <f t="shared" ref="M79" si="23">(E79-H79)/E79</f>
        <v>0.2</v>
      </c>
      <c r="N79" s="71">
        <v>42430</v>
      </c>
      <c r="O79" s="36"/>
      <c r="P79" s="76"/>
      <c r="Q79" s="79"/>
      <c r="R79" s="86"/>
      <c r="S79" s="79"/>
      <c r="T79" s="79"/>
      <c r="U79" s="79"/>
    </row>
    <row r="80" spans="1:21" ht="39.75" customHeight="1" x14ac:dyDescent="0.25">
      <c r="A80" s="20"/>
      <c r="B80" s="29"/>
      <c r="C80" s="30"/>
      <c r="D80" s="222" t="s">
        <v>83</v>
      </c>
      <c r="E80" s="31">
        <f>+E82+E84+E86</f>
        <v>88277</v>
      </c>
      <c r="F80" s="67"/>
      <c r="G80" s="30"/>
      <c r="H80" s="31">
        <f>+H82+H84+H86</f>
        <v>88277</v>
      </c>
      <c r="I80" s="77"/>
      <c r="J80" s="77"/>
      <c r="K80" s="77"/>
      <c r="L80" s="66">
        <f>+H80/E80</f>
        <v>1</v>
      </c>
      <c r="M80" s="66">
        <f>+(E80-H80)/E80</f>
        <v>0</v>
      </c>
      <c r="N80" s="35"/>
      <c r="O80" s="58"/>
      <c r="P80" s="78"/>
      <c r="Q80" s="79"/>
      <c r="R80" s="86"/>
      <c r="S80" s="79"/>
      <c r="T80" s="79"/>
      <c r="U80" s="79"/>
    </row>
    <row r="81" spans="1:21" s="129" customFormat="1" ht="15.75" customHeight="1" x14ac:dyDescent="0.25">
      <c r="A81" s="122"/>
      <c r="B81" s="29"/>
      <c r="C81" s="30"/>
      <c r="D81" s="38" t="s">
        <v>173</v>
      </c>
      <c r="E81" s="236">
        <f>+E82</f>
        <v>17969</v>
      </c>
      <c r="F81" s="67"/>
      <c r="G81" s="30"/>
      <c r="H81" s="80">
        <f>+H82</f>
        <v>17969</v>
      </c>
      <c r="I81" s="77"/>
      <c r="J81" s="77"/>
      <c r="K81" s="77"/>
      <c r="L81" s="72"/>
      <c r="M81" s="72"/>
      <c r="N81" s="35"/>
      <c r="O81" s="58"/>
      <c r="P81" s="78"/>
      <c r="Q81" s="127"/>
      <c r="R81" s="128"/>
      <c r="S81" s="127"/>
      <c r="T81" s="127"/>
      <c r="U81" s="127"/>
    </row>
    <row r="82" spans="1:21" s="129" customFormat="1" ht="15.75" customHeight="1" x14ac:dyDescent="0.25">
      <c r="A82" s="122"/>
      <c r="B82" s="29" t="s">
        <v>85</v>
      </c>
      <c r="C82" s="30"/>
      <c r="D82" s="39" t="s">
        <v>174</v>
      </c>
      <c r="E82" s="239">
        <v>17969</v>
      </c>
      <c r="F82" s="186" t="s">
        <v>70</v>
      </c>
      <c r="G82" s="172" t="s">
        <v>32</v>
      </c>
      <c r="H82" s="240">
        <v>17969</v>
      </c>
      <c r="I82" s="77"/>
      <c r="J82" s="77"/>
      <c r="K82" s="77"/>
      <c r="L82" s="42">
        <f t="shared" ref="L82" si="24">H82/E82</f>
        <v>1</v>
      </c>
      <c r="M82" s="42">
        <f t="shared" ref="M82" si="25">(E82-H82)/E82</f>
        <v>0</v>
      </c>
      <c r="N82" s="35">
        <v>42583</v>
      </c>
      <c r="O82" s="58"/>
      <c r="P82" s="78"/>
      <c r="Q82" s="127"/>
      <c r="R82" s="128"/>
      <c r="S82" s="127"/>
      <c r="T82" s="127"/>
      <c r="U82" s="127"/>
    </row>
    <row r="83" spans="1:21" s="129" customFormat="1" ht="15.75" customHeight="1" x14ac:dyDescent="0.25">
      <c r="A83" s="122"/>
      <c r="B83" s="29"/>
      <c r="C83" s="30"/>
      <c r="D83" s="227" t="s">
        <v>175</v>
      </c>
      <c r="E83" s="80">
        <f>+E84</f>
        <v>22308</v>
      </c>
      <c r="F83" s="67"/>
      <c r="G83" s="30"/>
      <c r="H83" s="80">
        <f>+H84</f>
        <v>22308</v>
      </c>
      <c r="I83" s="77"/>
      <c r="J83" s="77"/>
      <c r="K83" s="77"/>
      <c r="L83" s="72"/>
      <c r="M83" s="72"/>
      <c r="N83" s="35"/>
      <c r="O83" s="58"/>
      <c r="P83" s="78"/>
      <c r="Q83" s="127"/>
      <c r="R83" s="128"/>
      <c r="S83" s="127"/>
      <c r="T83" s="127"/>
      <c r="U83" s="127"/>
    </row>
    <row r="84" spans="1:21" s="129" customFormat="1" ht="15.75" customHeight="1" x14ac:dyDescent="0.25">
      <c r="A84" s="122"/>
      <c r="B84" s="29" t="s">
        <v>86</v>
      </c>
      <c r="C84" s="30"/>
      <c r="D84" s="233" t="s">
        <v>204</v>
      </c>
      <c r="E84" s="69">
        <v>22308</v>
      </c>
      <c r="F84" s="186" t="s">
        <v>106</v>
      </c>
      <c r="G84" s="172" t="s">
        <v>32</v>
      </c>
      <c r="H84" s="69">
        <v>22308</v>
      </c>
      <c r="I84" s="77"/>
      <c r="J84" s="77"/>
      <c r="K84" s="77"/>
      <c r="L84" s="42">
        <f t="shared" ref="L84" si="26">H84/E84</f>
        <v>1</v>
      </c>
      <c r="M84" s="42">
        <f t="shared" ref="M84" si="27">(E84-H84)/E84</f>
        <v>0</v>
      </c>
      <c r="N84" s="35">
        <v>42430</v>
      </c>
      <c r="O84" s="58"/>
      <c r="P84" s="78"/>
      <c r="Q84" s="127"/>
      <c r="R84" s="128"/>
      <c r="S84" s="127"/>
      <c r="T84" s="127"/>
      <c r="U84" s="127"/>
    </row>
    <row r="85" spans="1:21" ht="15.75" customHeight="1" x14ac:dyDescent="0.25">
      <c r="A85" s="20"/>
      <c r="B85" s="29"/>
      <c r="C85" s="30"/>
      <c r="D85" s="38" t="s">
        <v>176</v>
      </c>
      <c r="E85" s="236">
        <f>+E86</f>
        <v>48000</v>
      </c>
      <c r="F85" s="67"/>
      <c r="G85" s="30"/>
      <c r="H85" s="236">
        <f>+H86</f>
        <v>48000</v>
      </c>
      <c r="I85" s="81"/>
      <c r="J85" s="81"/>
      <c r="K85" s="81"/>
      <c r="L85" s="42"/>
      <c r="M85" s="42"/>
      <c r="N85" s="35"/>
      <c r="O85" s="58"/>
      <c r="P85" s="78"/>
      <c r="Q85" s="79"/>
      <c r="R85" s="86"/>
      <c r="S85" s="79"/>
      <c r="T85" s="79"/>
      <c r="U85" s="79"/>
    </row>
    <row r="86" spans="1:21" ht="15.75" customHeight="1" x14ac:dyDescent="0.25">
      <c r="A86" s="20"/>
      <c r="B86" s="29" t="s">
        <v>87</v>
      </c>
      <c r="C86" s="172"/>
      <c r="D86" s="173" t="s">
        <v>178</v>
      </c>
      <c r="E86" s="174">
        <v>48000</v>
      </c>
      <c r="F86" s="188" t="s">
        <v>106</v>
      </c>
      <c r="G86" s="172" t="s">
        <v>32</v>
      </c>
      <c r="H86" s="174">
        <v>48000</v>
      </c>
      <c r="I86" s="81"/>
      <c r="J86" s="81"/>
      <c r="K86" s="81"/>
      <c r="L86" s="42">
        <f t="shared" ref="L86" si="28">H86/E86</f>
        <v>1</v>
      </c>
      <c r="M86" s="42">
        <f t="shared" ref="M86" si="29">(E86-H86)/E86</f>
        <v>0</v>
      </c>
      <c r="N86" s="35">
        <v>42430</v>
      </c>
      <c r="O86" s="58"/>
      <c r="P86" s="39"/>
      <c r="Q86" s="79"/>
      <c r="R86" s="86"/>
      <c r="S86" s="79"/>
      <c r="T86" s="79"/>
      <c r="U86" s="79"/>
    </row>
    <row r="87" spans="1:21" s="134" customFormat="1" ht="15.75" customHeight="1" x14ac:dyDescent="0.25">
      <c r="A87" s="20"/>
      <c r="B87" s="132"/>
      <c r="C87" s="30"/>
      <c r="D87" s="222" t="s">
        <v>179</v>
      </c>
      <c r="E87" s="31">
        <f>+E89+E90+E92+E94</f>
        <v>364492</v>
      </c>
      <c r="F87" s="67"/>
      <c r="G87" s="30"/>
      <c r="H87" s="31">
        <f>+H89+H90+H92+H94</f>
        <v>346795</v>
      </c>
      <c r="I87" s="30"/>
      <c r="J87" s="30"/>
      <c r="K87" s="30"/>
      <c r="L87" s="66">
        <f>+H87/E87</f>
        <v>0.95144749404650852</v>
      </c>
      <c r="M87" s="66">
        <f>+(E87-H87)/E87</f>
        <v>4.8552505953491434E-2</v>
      </c>
      <c r="N87" s="67"/>
      <c r="O87" s="30"/>
      <c r="P87" s="39"/>
      <c r="Q87" s="79"/>
      <c r="R87" s="86"/>
      <c r="S87" s="79"/>
      <c r="T87" s="79"/>
      <c r="U87" s="79"/>
    </row>
    <row r="88" spans="1:21" s="134" customFormat="1" ht="15.75" customHeight="1" x14ac:dyDescent="0.25">
      <c r="A88" s="20"/>
      <c r="B88" s="29"/>
      <c r="C88" s="30"/>
      <c r="D88" s="43" t="s">
        <v>34</v>
      </c>
      <c r="E88" s="44">
        <f>SUM(E89:E90)</f>
        <v>317056</v>
      </c>
      <c r="F88" s="185"/>
      <c r="G88" s="30"/>
      <c r="H88" s="40"/>
      <c r="I88" s="30"/>
      <c r="J88" s="30"/>
      <c r="K88" s="30"/>
      <c r="L88" s="42"/>
      <c r="M88" s="42"/>
      <c r="N88" s="67"/>
      <c r="Q88" s="79"/>
      <c r="R88" s="86"/>
      <c r="S88" s="79"/>
      <c r="T88" s="79"/>
      <c r="U88" s="79"/>
    </row>
    <row r="89" spans="1:21" s="134" customFormat="1" ht="15.75" customHeight="1" x14ac:dyDescent="0.25">
      <c r="A89" s="20"/>
      <c r="B89" s="29" t="s">
        <v>88</v>
      </c>
      <c r="C89" s="30"/>
      <c r="D89" s="175" t="s">
        <v>180</v>
      </c>
      <c r="E89" s="40">
        <f>130769</f>
        <v>130769</v>
      </c>
      <c r="F89" s="185" t="s">
        <v>40</v>
      </c>
      <c r="G89" s="30" t="s">
        <v>32</v>
      </c>
      <c r="H89" s="40">
        <v>130769</v>
      </c>
      <c r="I89" s="40"/>
      <c r="J89" s="40"/>
      <c r="K89" s="40"/>
      <c r="L89" s="42">
        <f t="shared" ref="L89" si="30">H89/E89</f>
        <v>1</v>
      </c>
      <c r="M89" s="42">
        <f t="shared" ref="M89" si="31">(E89-H89)/E89</f>
        <v>0</v>
      </c>
      <c r="N89" s="35">
        <v>42675</v>
      </c>
      <c r="O89" s="30" t="s">
        <v>89</v>
      </c>
      <c r="P89" s="39" t="s">
        <v>90</v>
      </c>
      <c r="Q89" s="79"/>
      <c r="R89" s="86"/>
      <c r="S89" s="79"/>
      <c r="T89" s="79"/>
      <c r="U89" s="79"/>
    </row>
    <row r="90" spans="1:21" s="134" customFormat="1" ht="15.75" customHeight="1" x14ac:dyDescent="0.25">
      <c r="A90" s="20"/>
      <c r="B90" s="29" t="s">
        <v>91</v>
      </c>
      <c r="C90" s="30"/>
      <c r="D90" s="135" t="s">
        <v>181</v>
      </c>
      <c r="E90" s="138">
        <f>162282+6308+17697</f>
        <v>186287</v>
      </c>
      <c r="F90" s="241" t="s">
        <v>106</v>
      </c>
      <c r="G90" s="30" t="s">
        <v>32</v>
      </c>
      <c r="H90" s="40">
        <f>162282+6308</f>
        <v>168590</v>
      </c>
      <c r="I90" s="40"/>
      <c r="J90" s="40"/>
      <c r="K90" s="40"/>
      <c r="L90" s="42"/>
      <c r="M90" s="42"/>
      <c r="N90" s="35">
        <v>42736</v>
      </c>
      <c r="O90" s="58" t="s">
        <v>89</v>
      </c>
      <c r="P90" s="176" t="s">
        <v>182</v>
      </c>
      <c r="Q90" s="79"/>
      <c r="R90" s="86"/>
      <c r="S90" s="79"/>
      <c r="T90" s="79"/>
      <c r="U90" s="79"/>
    </row>
    <row r="91" spans="1:21" s="134" customFormat="1" ht="15.75" customHeight="1" x14ac:dyDescent="0.25">
      <c r="A91" s="20"/>
      <c r="B91" s="29"/>
      <c r="C91" s="30"/>
      <c r="D91" s="131" t="s">
        <v>46</v>
      </c>
      <c r="E91" s="44">
        <f>+E92</f>
        <v>16667</v>
      </c>
      <c r="F91" s="185"/>
      <c r="G91" s="30"/>
      <c r="H91" s="44">
        <f>+H92</f>
        <v>16667</v>
      </c>
      <c r="I91" s="40"/>
      <c r="J91" s="40"/>
      <c r="K91" s="40"/>
      <c r="L91" s="42"/>
      <c r="M91" s="42"/>
      <c r="N91" s="35"/>
      <c r="O91" s="58"/>
      <c r="P91" s="87"/>
      <c r="Q91" s="79"/>
      <c r="R91" s="86"/>
      <c r="S91" s="79"/>
      <c r="T91" s="79"/>
      <c r="U91" s="79"/>
    </row>
    <row r="92" spans="1:21" s="134" customFormat="1" ht="15.75" customHeight="1" x14ac:dyDescent="0.25">
      <c r="A92" s="20"/>
      <c r="B92" s="29" t="s">
        <v>92</v>
      </c>
      <c r="C92" s="30"/>
      <c r="D92" s="175" t="s">
        <v>183</v>
      </c>
      <c r="E92" s="40">
        <v>16667</v>
      </c>
      <c r="F92" s="187" t="s">
        <v>70</v>
      </c>
      <c r="G92" s="30" t="s">
        <v>32</v>
      </c>
      <c r="H92" s="40">
        <v>16667</v>
      </c>
      <c r="I92" s="40"/>
      <c r="J92" s="40"/>
      <c r="K92" s="40"/>
      <c r="L92" s="42">
        <f t="shared" ref="L92" si="32">H92/E92</f>
        <v>1</v>
      </c>
      <c r="M92" s="42">
        <f t="shared" ref="M92" si="33">(E92-H92)/E92</f>
        <v>0</v>
      </c>
      <c r="N92" s="35">
        <v>42644</v>
      </c>
      <c r="O92" s="58"/>
      <c r="P92" s="87"/>
      <c r="Q92" s="79"/>
      <c r="R92" s="86"/>
      <c r="S92" s="79"/>
      <c r="T92" s="79"/>
      <c r="U92" s="79"/>
    </row>
    <row r="93" spans="1:21" s="134" customFormat="1" ht="15.75" customHeight="1" x14ac:dyDescent="0.25">
      <c r="A93" s="20"/>
      <c r="B93" s="29"/>
      <c r="C93" s="30"/>
      <c r="D93" s="38" t="s">
        <v>176</v>
      </c>
      <c r="E93" s="44">
        <v>30769</v>
      </c>
      <c r="F93" s="185"/>
      <c r="G93" s="30"/>
      <c r="H93" s="40"/>
      <c r="I93" s="40"/>
      <c r="J93" s="40"/>
      <c r="K93" s="40"/>
      <c r="L93" s="42"/>
      <c r="M93" s="42"/>
      <c r="N93" s="35"/>
      <c r="O93" s="58"/>
      <c r="P93" s="87"/>
      <c r="Q93" s="79"/>
      <c r="R93" s="86"/>
      <c r="S93" s="79"/>
      <c r="T93" s="79"/>
      <c r="U93" s="79"/>
    </row>
    <row r="94" spans="1:21" s="134" customFormat="1" ht="15.75" customHeight="1" x14ac:dyDescent="0.25">
      <c r="A94" s="20"/>
      <c r="B94" s="29" t="s">
        <v>93</v>
      </c>
      <c r="C94" s="30"/>
      <c r="D94" s="175" t="s">
        <v>184</v>
      </c>
      <c r="E94" s="40">
        <v>30769</v>
      </c>
      <c r="F94" s="187" t="s">
        <v>106</v>
      </c>
      <c r="G94" s="30" t="s">
        <v>32</v>
      </c>
      <c r="H94" s="40">
        <v>30769</v>
      </c>
      <c r="I94" s="40"/>
      <c r="J94" s="40"/>
      <c r="K94" s="40"/>
      <c r="L94" s="42">
        <f t="shared" ref="L94" si="34">H94/E94</f>
        <v>1</v>
      </c>
      <c r="M94" s="42">
        <f t="shared" ref="M94" si="35">(E94-H94)/E94</f>
        <v>0</v>
      </c>
      <c r="N94" s="35">
        <v>42795</v>
      </c>
      <c r="O94" s="58"/>
      <c r="P94" s="87"/>
      <c r="Q94" s="79"/>
      <c r="R94" s="86"/>
      <c r="S94" s="79"/>
      <c r="T94" s="79"/>
      <c r="U94" s="79"/>
    </row>
    <row r="95" spans="1:21" s="134" customFormat="1" ht="15.75" customHeight="1" x14ac:dyDescent="0.25">
      <c r="A95" s="20"/>
      <c r="B95" s="132"/>
      <c r="C95" s="68"/>
      <c r="D95" s="38" t="s">
        <v>176</v>
      </c>
      <c r="E95" s="31"/>
      <c r="F95" s="185"/>
      <c r="G95" s="30"/>
      <c r="H95" s="31"/>
      <c r="I95" s="70"/>
      <c r="J95" s="70"/>
      <c r="K95" s="70"/>
      <c r="L95" s="66"/>
      <c r="M95" s="66"/>
      <c r="N95" s="71"/>
      <c r="O95" s="36"/>
      <c r="P95" s="88"/>
      <c r="Q95" s="79"/>
      <c r="R95" s="86"/>
      <c r="S95" s="79"/>
      <c r="T95" s="79"/>
      <c r="U95" s="79"/>
    </row>
    <row r="96" spans="1:21" s="134" customFormat="1" ht="15.75" customHeight="1" x14ac:dyDescent="0.25">
      <c r="A96" s="20"/>
      <c r="B96" s="132"/>
      <c r="C96" s="30"/>
      <c r="D96" s="242" t="s">
        <v>45</v>
      </c>
      <c r="E96" s="31">
        <f>+E98+E99</f>
        <v>202320.38461538462</v>
      </c>
      <c r="F96" s="67"/>
      <c r="G96" s="30" t="s">
        <v>32</v>
      </c>
      <c r="H96" s="31">
        <f>+H98+H99</f>
        <v>202320.38461538462</v>
      </c>
      <c r="I96" s="40"/>
      <c r="J96" s="89"/>
      <c r="K96" s="89"/>
      <c r="L96" s="66">
        <f>+H96/E96</f>
        <v>1</v>
      </c>
      <c r="M96" s="66">
        <f>+(E96-H96)/E96</f>
        <v>0</v>
      </c>
      <c r="N96" s="35"/>
      <c r="O96" s="58"/>
      <c r="P96" s="39"/>
      <c r="Q96" s="79"/>
      <c r="R96" s="86"/>
      <c r="S96" s="79"/>
      <c r="T96" s="79"/>
      <c r="U96" s="79"/>
    </row>
    <row r="97" spans="1:21" s="134" customFormat="1" ht="15.75" customHeight="1" x14ac:dyDescent="0.25">
      <c r="A97" s="20"/>
      <c r="B97" s="29"/>
      <c r="C97" s="30"/>
      <c r="D97" s="45" t="s">
        <v>46</v>
      </c>
      <c r="E97" s="44">
        <f>SUM(E98:E99)</f>
        <v>202320.38461538462</v>
      </c>
      <c r="F97" s="67"/>
      <c r="G97" s="30"/>
      <c r="H97" s="31"/>
      <c r="I97" s="40"/>
      <c r="J97" s="89"/>
      <c r="K97" s="89"/>
      <c r="L97" s="66"/>
      <c r="M97" s="66"/>
      <c r="N97" s="35"/>
      <c r="O97" s="58"/>
      <c r="P97" s="39"/>
      <c r="Q97" s="79"/>
      <c r="R97" s="86"/>
      <c r="S97" s="79"/>
      <c r="T97" s="79"/>
      <c r="U97" s="79"/>
    </row>
    <row r="98" spans="1:21" s="134" customFormat="1" ht="15.75" customHeight="1" x14ac:dyDescent="0.25">
      <c r="A98" s="20"/>
      <c r="B98" s="29" t="s">
        <v>186</v>
      </c>
      <c r="C98" s="30"/>
      <c r="D98" s="243" t="s">
        <v>45</v>
      </c>
      <c r="E98" s="40">
        <f>H98</f>
        <v>35225</v>
      </c>
      <c r="F98" s="186" t="s">
        <v>70</v>
      </c>
      <c r="G98" s="30" t="s">
        <v>32</v>
      </c>
      <c r="H98" s="40">
        <v>35225</v>
      </c>
      <c r="I98" s="40"/>
      <c r="J98" s="89"/>
      <c r="K98" s="89"/>
      <c r="L98" s="42">
        <f t="shared" ref="L98:L99" si="36">H98/E98</f>
        <v>1</v>
      </c>
      <c r="M98" s="42">
        <f t="shared" ref="M98:M99" si="37">(E98-H98)/E98</f>
        <v>0</v>
      </c>
      <c r="N98" s="35">
        <v>42156</v>
      </c>
      <c r="O98" s="58"/>
      <c r="P98" s="39"/>
      <c r="Q98" s="79"/>
      <c r="R98" s="86"/>
      <c r="S98" s="79"/>
      <c r="T98" s="79"/>
      <c r="U98" s="79"/>
    </row>
    <row r="99" spans="1:21" s="134" customFormat="1" ht="15.75" customHeight="1" x14ac:dyDescent="0.25">
      <c r="A99" s="20"/>
      <c r="B99" s="29" t="s">
        <v>187</v>
      </c>
      <c r="C99" s="30"/>
      <c r="D99" s="61" t="s">
        <v>185</v>
      </c>
      <c r="E99" s="40">
        <v>167095.38461538462</v>
      </c>
      <c r="F99" s="67" t="s">
        <v>70</v>
      </c>
      <c r="G99" s="30" t="s">
        <v>32</v>
      </c>
      <c r="H99" s="40">
        <v>167095.38461538462</v>
      </c>
      <c r="I99" s="40"/>
      <c r="J99" s="89"/>
      <c r="K99" s="89"/>
      <c r="L99" s="42">
        <f t="shared" si="36"/>
        <v>1</v>
      </c>
      <c r="M99" s="42">
        <f t="shared" si="37"/>
        <v>0</v>
      </c>
      <c r="N99" s="35">
        <v>42156</v>
      </c>
      <c r="O99" s="58"/>
      <c r="P99" s="39"/>
      <c r="Q99" s="79"/>
      <c r="R99" s="86"/>
      <c r="S99" s="79"/>
      <c r="T99" s="79"/>
      <c r="U99" s="79"/>
    </row>
    <row r="100" spans="1:21" s="134" customFormat="1" ht="15.75" customHeight="1" x14ac:dyDescent="0.25">
      <c r="A100" s="20"/>
      <c r="B100" s="29"/>
      <c r="C100" s="30"/>
      <c r="D100" s="61"/>
      <c r="E100" s="40"/>
      <c r="F100" s="67"/>
      <c r="G100" s="30"/>
      <c r="H100" s="40"/>
      <c r="I100" s="40"/>
      <c r="J100" s="89"/>
      <c r="K100" s="89"/>
      <c r="L100" s="42"/>
      <c r="M100" s="42"/>
      <c r="N100" s="35"/>
      <c r="O100" s="58"/>
      <c r="P100" s="39"/>
      <c r="Q100" s="79"/>
      <c r="R100" s="86"/>
      <c r="S100" s="79"/>
      <c r="T100" s="79"/>
      <c r="U100" s="79"/>
    </row>
    <row r="101" spans="1:21" x14ac:dyDescent="0.25">
      <c r="A101" s="20"/>
      <c r="B101" s="90" t="s">
        <v>94</v>
      </c>
      <c r="C101" s="91"/>
      <c r="D101" s="92" t="s">
        <v>95</v>
      </c>
      <c r="E101" s="93">
        <f>+E102+E109+E117+E122+E126</f>
        <v>412457.51282051281</v>
      </c>
      <c r="F101" s="91"/>
      <c r="G101" s="91"/>
      <c r="H101" s="93">
        <f>+H102+H109+H117+H122+H126</f>
        <v>129792.10256410256</v>
      </c>
      <c r="I101" s="94">
        <v>31182.116008726502</v>
      </c>
      <c r="J101" s="95" t="e">
        <f>#REF!+#REF!</f>
        <v>#REF!</v>
      </c>
      <c r="K101" s="95" t="e">
        <f>I101-J101</f>
        <v>#REF!</v>
      </c>
      <c r="L101" s="96">
        <f t="shared" ref="L101" si="38">H101/E101</f>
        <v>0.31467993315612991</v>
      </c>
      <c r="M101" s="96">
        <f t="shared" ref="M101" si="39">(E101-H101)/E101</f>
        <v>0.68532006684387015</v>
      </c>
      <c r="N101" s="91"/>
      <c r="O101" s="91"/>
      <c r="P101" s="91"/>
      <c r="Q101" s="65">
        <f>H101-102800</f>
        <v>26992.102564102563</v>
      </c>
      <c r="R101" s="5"/>
      <c r="S101" s="5"/>
      <c r="T101" s="5"/>
    </row>
    <row r="102" spans="1:21" s="190" customFormat="1" ht="15" customHeight="1" x14ac:dyDescent="0.25">
      <c r="A102" s="20"/>
      <c r="B102" s="193"/>
      <c r="C102" s="211"/>
      <c r="D102" s="221" t="s">
        <v>193</v>
      </c>
      <c r="E102" s="31">
        <v>124015.38461538461</v>
      </c>
      <c r="F102" s="194"/>
      <c r="G102" s="194"/>
      <c r="H102" s="31">
        <v>46032.076923076922</v>
      </c>
      <c r="I102" s="195"/>
      <c r="J102" s="195"/>
      <c r="K102" s="195"/>
      <c r="L102" s="194"/>
      <c r="M102" s="194"/>
      <c r="N102" s="194"/>
      <c r="O102" s="196"/>
      <c r="P102" s="192"/>
      <c r="Q102" s="12"/>
      <c r="R102" s="79"/>
      <c r="S102" s="79"/>
      <c r="T102" s="79"/>
    </row>
    <row r="103" spans="1:21" s="190" customFormat="1" ht="15" customHeight="1" x14ac:dyDescent="0.25">
      <c r="A103" s="20"/>
      <c r="B103" s="193"/>
      <c r="C103" s="211"/>
      <c r="D103" s="97" t="s">
        <v>194</v>
      </c>
      <c r="E103" s="98">
        <v>27692.307692307691</v>
      </c>
      <c r="F103" s="197"/>
      <c r="G103" s="194"/>
      <c r="H103" s="98">
        <v>20901</v>
      </c>
      <c r="I103" s="195"/>
      <c r="J103" s="195"/>
      <c r="K103" s="195"/>
      <c r="L103" s="197"/>
      <c r="M103" s="198"/>
      <c r="N103" s="198"/>
      <c r="O103" s="199"/>
      <c r="P103" s="192"/>
      <c r="Q103" s="12"/>
      <c r="R103" s="79"/>
      <c r="S103" s="79"/>
      <c r="T103" s="79"/>
    </row>
    <row r="104" spans="1:21" s="190" customFormat="1" ht="15" customHeight="1" x14ac:dyDescent="0.25">
      <c r="A104" s="20"/>
      <c r="B104" s="200" t="s">
        <v>96</v>
      </c>
      <c r="C104" s="211"/>
      <c r="D104" s="201" t="s">
        <v>97</v>
      </c>
      <c r="E104" s="202">
        <v>27692.307692307691</v>
      </c>
      <c r="F104" s="99" t="s">
        <v>40</v>
      </c>
      <c r="G104" s="203" t="s">
        <v>32</v>
      </c>
      <c r="H104" s="202">
        <v>20901</v>
      </c>
      <c r="I104" s="195"/>
      <c r="J104" s="195"/>
      <c r="K104" s="195"/>
      <c r="L104" s="42">
        <v>0.75475833333333331</v>
      </c>
      <c r="M104" s="42">
        <v>0.24524166666666664</v>
      </c>
      <c r="N104" s="204">
        <v>42430</v>
      </c>
      <c r="O104" s="205" t="s">
        <v>98</v>
      </c>
      <c r="P104" s="192"/>
      <c r="Q104" s="12"/>
      <c r="R104" s="79"/>
      <c r="S104" s="79"/>
      <c r="T104" s="79"/>
    </row>
    <row r="105" spans="1:21" s="190" customFormat="1" ht="15" customHeight="1" x14ac:dyDescent="0.25">
      <c r="A105" s="20"/>
      <c r="B105" s="200"/>
      <c r="C105" s="211"/>
      <c r="D105" s="97" t="s">
        <v>115</v>
      </c>
      <c r="E105" s="100">
        <v>96323.076923076922</v>
      </c>
      <c r="F105" s="99"/>
      <c r="G105" s="203"/>
      <c r="H105" s="100">
        <v>25131.076923076922</v>
      </c>
      <c r="I105" s="195"/>
      <c r="J105" s="195"/>
      <c r="K105" s="195"/>
      <c r="L105" s="42"/>
      <c r="M105" s="42"/>
      <c r="N105" s="204"/>
      <c r="O105" s="205"/>
      <c r="P105" s="192"/>
      <c r="Q105" s="12"/>
      <c r="R105" s="79"/>
      <c r="S105" s="79"/>
      <c r="T105" s="79"/>
    </row>
    <row r="106" spans="1:21" s="190" customFormat="1" ht="15" customHeight="1" x14ac:dyDescent="0.25">
      <c r="A106" s="20"/>
      <c r="B106" s="200" t="s">
        <v>99</v>
      </c>
      <c r="C106" s="211"/>
      <c r="D106" s="206" t="s">
        <v>105</v>
      </c>
      <c r="E106" s="207">
        <v>14400</v>
      </c>
      <c r="F106" s="212" t="s">
        <v>106</v>
      </c>
      <c r="G106" s="203" t="s">
        <v>32</v>
      </c>
      <c r="H106" s="100">
        <v>0</v>
      </c>
      <c r="I106" s="195"/>
      <c r="J106" s="195"/>
      <c r="K106" s="195"/>
      <c r="L106" s="42">
        <v>0</v>
      </c>
      <c r="M106" s="42">
        <v>1</v>
      </c>
      <c r="N106" s="204">
        <v>42430</v>
      </c>
      <c r="O106" s="205" t="s">
        <v>107</v>
      </c>
      <c r="P106" s="192"/>
      <c r="Q106" s="12"/>
      <c r="R106" s="79"/>
      <c r="S106" s="79"/>
      <c r="T106" s="79"/>
    </row>
    <row r="107" spans="1:21" s="190" customFormat="1" ht="15" customHeight="1" x14ac:dyDescent="0.25">
      <c r="A107" s="20"/>
      <c r="B107" s="200" t="s">
        <v>102</v>
      </c>
      <c r="C107" s="211"/>
      <c r="D107" s="201" t="s">
        <v>117</v>
      </c>
      <c r="E107" s="208">
        <v>75000</v>
      </c>
      <c r="F107" s="212" t="s">
        <v>106</v>
      </c>
      <c r="G107" s="203" t="s">
        <v>32</v>
      </c>
      <c r="H107" s="202">
        <v>18208</v>
      </c>
      <c r="I107" s="195"/>
      <c r="J107" s="195"/>
      <c r="K107" s="195"/>
      <c r="L107" s="42">
        <v>0.24277333333333334</v>
      </c>
      <c r="M107" s="42">
        <v>0.75722666666666671</v>
      </c>
      <c r="N107" s="204">
        <v>42522</v>
      </c>
      <c r="O107" s="196"/>
      <c r="P107" s="192"/>
      <c r="Q107" s="12"/>
      <c r="R107" s="79"/>
      <c r="S107" s="79"/>
      <c r="T107" s="79"/>
    </row>
    <row r="108" spans="1:21" s="190" customFormat="1" ht="15" customHeight="1" x14ac:dyDescent="0.25">
      <c r="A108" s="20"/>
      <c r="B108" s="200" t="s">
        <v>104</v>
      </c>
      <c r="C108" s="211"/>
      <c r="D108" s="201" t="s">
        <v>119</v>
      </c>
      <c r="E108" s="202">
        <v>6923.0769230769229</v>
      </c>
      <c r="F108" s="212" t="s">
        <v>106</v>
      </c>
      <c r="G108" s="203" t="s">
        <v>32</v>
      </c>
      <c r="H108" s="202">
        <v>6923.0769230769229</v>
      </c>
      <c r="I108" s="195"/>
      <c r="J108" s="195"/>
      <c r="K108" s="195"/>
      <c r="L108" s="42">
        <v>1</v>
      </c>
      <c r="M108" s="42">
        <v>0</v>
      </c>
      <c r="N108" s="204">
        <v>42522</v>
      </c>
      <c r="O108" s="205" t="s">
        <v>120</v>
      </c>
      <c r="P108" s="192"/>
      <c r="Q108" s="12"/>
      <c r="R108" s="79"/>
      <c r="S108" s="79"/>
      <c r="T108" s="79"/>
    </row>
    <row r="109" spans="1:21" s="190" customFormat="1" ht="15" customHeight="1" x14ac:dyDescent="0.25">
      <c r="A109" s="20"/>
      <c r="B109" s="200"/>
      <c r="C109" s="211"/>
      <c r="D109" s="221" t="s">
        <v>195</v>
      </c>
      <c r="E109" s="31">
        <v>98441.025641025641</v>
      </c>
      <c r="F109" s="212"/>
      <c r="G109" s="203"/>
      <c r="H109" s="31">
        <v>35945.923076923078</v>
      </c>
      <c r="I109" s="195"/>
      <c r="J109" s="195"/>
      <c r="K109" s="195"/>
      <c r="L109" s="42"/>
      <c r="M109" s="42"/>
      <c r="N109" s="204"/>
      <c r="O109" s="205"/>
      <c r="P109" s="192"/>
      <c r="Q109" s="12"/>
      <c r="R109" s="79"/>
      <c r="S109" s="79"/>
      <c r="T109" s="79"/>
    </row>
    <row r="110" spans="1:21" s="190" customFormat="1" ht="15" customHeight="1" x14ac:dyDescent="0.25">
      <c r="A110" s="20"/>
      <c r="B110" s="193"/>
      <c r="C110" s="211"/>
      <c r="D110" s="97" t="s">
        <v>194</v>
      </c>
      <c r="E110" s="98">
        <v>46153.846153846156</v>
      </c>
      <c r="F110" s="197"/>
      <c r="G110" s="194"/>
      <c r="H110" s="98">
        <v>25000</v>
      </c>
      <c r="I110" s="195"/>
      <c r="J110" s="195"/>
      <c r="K110" s="195"/>
      <c r="L110" s="197"/>
      <c r="M110" s="198"/>
      <c r="N110" s="198"/>
      <c r="O110" s="199"/>
      <c r="P110" s="192"/>
      <c r="Q110" s="12"/>
      <c r="R110" s="79"/>
      <c r="S110" s="79"/>
      <c r="T110" s="79"/>
    </row>
    <row r="111" spans="1:21" s="190" customFormat="1" ht="15" customHeight="1" x14ac:dyDescent="0.25">
      <c r="A111" s="20"/>
      <c r="B111" s="200" t="s">
        <v>108</v>
      </c>
      <c r="C111" s="194"/>
      <c r="D111" s="201" t="s">
        <v>100</v>
      </c>
      <c r="E111" s="202">
        <v>46153.846153846156</v>
      </c>
      <c r="F111" s="99" t="s">
        <v>40</v>
      </c>
      <c r="G111" s="203" t="s">
        <v>32</v>
      </c>
      <c r="H111" s="202">
        <v>25000</v>
      </c>
      <c r="I111" s="195"/>
      <c r="J111" s="195"/>
      <c r="K111" s="195"/>
      <c r="L111" s="42">
        <v>0.54166666666666663</v>
      </c>
      <c r="M111" s="42">
        <v>0.45833333333333337</v>
      </c>
      <c r="N111" s="209">
        <v>42614</v>
      </c>
      <c r="O111" s="205" t="s">
        <v>101</v>
      </c>
      <c r="P111" s="192"/>
      <c r="Q111" s="12"/>
      <c r="R111" s="79"/>
      <c r="S111" s="79"/>
      <c r="T111" s="79"/>
    </row>
    <row r="112" spans="1:21" s="190" customFormat="1" ht="15" customHeight="1" x14ac:dyDescent="0.25">
      <c r="A112" s="20"/>
      <c r="B112" s="200"/>
      <c r="C112" s="211"/>
      <c r="D112" s="97" t="s">
        <v>115</v>
      </c>
      <c r="E112" s="100">
        <v>52287.179487179485</v>
      </c>
      <c r="F112" s="99"/>
      <c r="G112" s="203"/>
      <c r="H112" s="100">
        <v>10945.923076923078</v>
      </c>
      <c r="I112" s="195"/>
      <c r="J112" s="195"/>
      <c r="K112" s="195"/>
      <c r="L112" s="42"/>
      <c r="M112" s="42"/>
      <c r="N112" s="204"/>
      <c r="O112" s="205"/>
      <c r="P112" s="192"/>
      <c r="Q112" s="12"/>
      <c r="R112" s="79"/>
      <c r="S112" s="79"/>
      <c r="T112" s="79"/>
    </row>
    <row r="113" spans="1:20" s="190" customFormat="1" ht="15" customHeight="1" x14ac:dyDescent="0.25">
      <c r="A113" s="20"/>
      <c r="B113" s="210" t="s">
        <v>111</v>
      </c>
      <c r="C113" s="211"/>
      <c r="D113" s="206" t="s">
        <v>109</v>
      </c>
      <c r="E113" s="207">
        <v>6646.1538461538457</v>
      </c>
      <c r="F113" s="212" t="s">
        <v>106</v>
      </c>
      <c r="G113" s="213" t="s">
        <v>32</v>
      </c>
      <c r="H113" s="214"/>
      <c r="I113" s="215"/>
      <c r="J113" s="215"/>
      <c r="K113" s="215"/>
      <c r="L113" s="125">
        <v>0</v>
      </c>
      <c r="M113" s="125">
        <v>1</v>
      </c>
      <c r="N113" s="209">
        <v>42644</v>
      </c>
      <c r="O113" s="216" t="s">
        <v>110</v>
      </c>
      <c r="P113" s="192"/>
      <c r="Q113" s="12"/>
      <c r="R113" s="79"/>
      <c r="S113" s="79"/>
      <c r="T113" s="79"/>
    </row>
    <row r="114" spans="1:20" s="190" customFormat="1" ht="15" customHeight="1" x14ac:dyDescent="0.25">
      <c r="A114" s="20"/>
      <c r="B114" s="200" t="s">
        <v>116</v>
      </c>
      <c r="C114" s="194"/>
      <c r="D114" s="201" t="s">
        <v>122</v>
      </c>
      <c r="E114" s="219">
        <v>33333.333333333336</v>
      </c>
      <c r="F114" s="212" t="s">
        <v>106</v>
      </c>
      <c r="G114" s="203" t="s">
        <v>32</v>
      </c>
      <c r="H114" s="202">
        <v>7869</v>
      </c>
      <c r="I114" s="195"/>
      <c r="J114" s="195"/>
      <c r="K114" s="195"/>
      <c r="L114" s="42">
        <v>0.23606999999999997</v>
      </c>
      <c r="M114" s="42">
        <v>0.76393</v>
      </c>
      <c r="N114" s="204">
        <v>42795</v>
      </c>
      <c r="O114" s="196"/>
      <c r="P114" s="192"/>
      <c r="Q114" s="12"/>
      <c r="R114" s="79"/>
      <c r="S114" s="79"/>
      <c r="T114" s="79"/>
    </row>
    <row r="115" spans="1:20" s="190" customFormat="1" ht="15" customHeight="1" x14ac:dyDescent="0.25">
      <c r="A115" s="20"/>
      <c r="B115" s="200" t="s">
        <v>118</v>
      </c>
      <c r="C115" s="194"/>
      <c r="D115" s="201" t="s">
        <v>124</v>
      </c>
      <c r="E115" s="202">
        <v>3076.9230769230771</v>
      </c>
      <c r="F115" s="212" t="s">
        <v>106</v>
      </c>
      <c r="G115" s="203" t="s">
        <v>32</v>
      </c>
      <c r="H115" s="202">
        <v>3076.9230769230771</v>
      </c>
      <c r="I115" s="195"/>
      <c r="J115" s="195"/>
      <c r="K115" s="195"/>
      <c r="L115" s="42">
        <v>1</v>
      </c>
      <c r="M115" s="42">
        <v>0</v>
      </c>
      <c r="N115" s="204">
        <v>42826</v>
      </c>
      <c r="O115" s="205" t="s">
        <v>125</v>
      </c>
      <c r="P115" s="192"/>
      <c r="Q115" s="12"/>
      <c r="R115" s="79"/>
      <c r="S115" s="79"/>
      <c r="T115" s="79"/>
    </row>
    <row r="116" spans="1:20" s="190" customFormat="1" ht="15" customHeight="1" x14ac:dyDescent="0.25">
      <c r="A116" s="20"/>
      <c r="B116" s="210" t="s">
        <v>121</v>
      </c>
      <c r="C116" s="211"/>
      <c r="D116" s="206" t="s">
        <v>129</v>
      </c>
      <c r="E116" s="207">
        <v>9230.7692307692305</v>
      </c>
      <c r="F116" s="212" t="s">
        <v>106</v>
      </c>
      <c r="G116" s="213" t="s">
        <v>32</v>
      </c>
      <c r="H116" s="207">
        <v>0</v>
      </c>
      <c r="I116" s="215"/>
      <c r="J116" s="215"/>
      <c r="K116" s="215"/>
      <c r="L116" s="125">
        <v>0</v>
      </c>
      <c r="M116" s="125">
        <v>1</v>
      </c>
      <c r="N116" s="209">
        <v>42856</v>
      </c>
      <c r="O116" s="216" t="s">
        <v>130</v>
      </c>
      <c r="P116" s="192"/>
      <c r="Q116" s="12"/>
      <c r="R116" s="79"/>
      <c r="S116" s="79"/>
      <c r="T116" s="79"/>
    </row>
    <row r="117" spans="1:20" s="190" customFormat="1" ht="15" customHeight="1" x14ac:dyDescent="0.25">
      <c r="A117" s="20"/>
      <c r="B117" s="200"/>
      <c r="C117" s="194"/>
      <c r="D117" s="221" t="s">
        <v>196</v>
      </c>
      <c r="E117" s="31">
        <v>93000</v>
      </c>
      <c r="F117" s="212"/>
      <c r="G117" s="203"/>
      <c r="H117" s="31">
        <v>25000</v>
      </c>
      <c r="I117" s="195"/>
      <c r="J117" s="195"/>
      <c r="K117" s="195"/>
      <c r="L117" s="42"/>
      <c r="M117" s="42"/>
      <c r="N117" s="204"/>
      <c r="O117" s="205"/>
      <c r="P117" s="192"/>
      <c r="Q117" s="12"/>
      <c r="R117" s="79"/>
      <c r="S117" s="79"/>
      <c r="T117" s="79"/>
    </row>
    <row r="118" spans="1:20" s="190" customFormat="1" ht="15" customHeight="1" x14ac:dyDescent="0.25">
      <c r="A118" s="20"/>
      <c r="B118" s="193"/>
      <c r="C118" s="211"/>
      <c r="D118" s="97" t="s">
        <v>194</v>
      </c>
      <c r="E118" s="98">
        <v>18000</v>
      </c>
      <c r="F118" s="197"/>
      <c r="G118" s="194"/>
      <c r="H118" s="98">
        <v>0</v>
      </c>
      <c r="I118" s="195"/>
      <c r="J118" s="195"/>
      <c r="K118" s="195"/>
      <c r="L118" s="197"/>
      <c r="M118" s="198"/>
      <c r="N118" s="198"/>
      <c r="O118" s="199"/>
      <c r="P118" s="192"/>
      <c r="Q118" s="12"/>
      <c r="R118" s="79"/>
      <c r="S118" s="79"/>
      <c r="T118" s="79"/>
    </row>
    <row r="119" spans="1:20" s="190" customFormat="1" ht="15" customHeight="1" x14ac:dyDescent="0.25">
      <c r="A119" s="20"/>
      <c r="B119" s="200" t="s">
        <v>123</v>
      </c>
      <c r="C119" s="194"/>
      <c r="D119" s="201" t="s">
        <v>103</v>
      </c>
      <c r="E119" s="208">
        <v>18000</v>
      </c>
      <c r="F119" s="99" t="s">
        <v>40</v>
      </c>
      <c r="G119" s="203" t="s">
        <v>32</v>
      </c>
      <c r="H119" s="202">
        <v>0</v>
      </c>
      <c r="I119" s="195"/>
      <c r="J119" s="195"/>
      <c r="K119" s="195"/>
      <c r="L119" s="42">
        <v>0</v>
      </c>
      <c r="M119" s="42">
        <v>1</v>
      </c>
      <c r="N119" s="204">
        <v>42736</v>
      </c>
      <c r="O119" s="196"/>
      <c r="P119" s="192"/>
      <c r="Q119" s="12"/>
      <c r="R119" s="79"/>
      <c r="S119" s="79"/>
      <c r="T119" s="79"/>
    </row>
    <row r="120" spans="1:20" s="190" customFormat="1" ht="15" customHeight="1" x14ac:dyDescent="0.25">
      <c r="A120" s="20"/>
      <c r="B120" s="200"/>
      <c r="C120" s="211"/>
      <c r="D120" s="97" t="s">
        <v>115</v>
      </c>
      <c r="E120" s="100">
        <v>75000</v>
      </c>
      <c r="F120" s="99"/>
      <c r="G120" s="203"/>
      <c r="H120" s="100">
        <v>25000</v>
      </c>
      <c r="I120" s="195"/>
      <c r="J120" s="195"/>
      <c r="K120" s="195"/>
      <c r="L120" s="42"/>
      <c r="M120" s="42"/>
      <c r="N120" s="204"/>
      <c r="O120" s="205"/>
      <c r="P120" s="192"/>
      <c r="Q120" s="12"/>
      <c r="R120" s="79"/>
      <c r="S120" s="79"/>
      <c r="T120" s="79"/>
    </row>
    <row r="121" spans="1:20" s="190" customFormat="1" ht="15" customHeight="1" x14ac:dyDescent="0.25">
      <c r="A121" s="20"/>
      <c r="B121" s="200" t="s">
        <v>126</v>
      </c>
      <c r="C121" s="194"/>
      <c r="D121" s="201" t="s">
        <v>127</v>
      </c>
      <c r="E121" s="217">
        <v>75000</v>
      </c>
      <c r="F121" s="212" t="s">
        <v>106</v>
      </c>
      <c r="G121" s="203" t="s">
        <v>32</v>
      </c>
      <c r="H121" s="202">
        <v>25000</v>
      </c>
      <c r="I121" s="195"/>
      <c r="J121" s="195"/>
      <c r="K121" s="195"/>
      <c r="L121" s="42">
        <v>0.33333333333333331</v>
      </c>
      <c r="M121" s="42">
        <v>0.66666666666666663</v>
      </c>
      <c r="N121" s="204">
        <v>42491</v>
      </c>
      <c r="O121" s="196"/>
      <c r="P121" s="192"/>
      <c r="Q121" s="12"/>
      <c r="R121" s="79"/>
      <c r="S121" s="79"/>
      <c r="T121" s="79"/>
    </row>
    <row r="122" spans="1:20" s="190" customFormat="1" ht="15" customHeight="1" x14ac:dyDescent="0.25">
      <c r="A122" s="20"/>
      <c r="B122" s="200"/>
      <c r="C122" s="194"/>
      <c r="D122" s="221" t="s">
        <v>197</v>
      </c>
      <c r="E122" s="31">
        <v>83417.769230769234</v>
      </c>
      <c r="F122" s="212"/>
      <c r="G122" s="203"/>
      <c r="H122" s="31">
        <v>9230.7692307692305</v>
      </c>
      <c r="I122" s="195"/>
      <c r="J122" s="195"/>
      <c r="K122" s="195"/>
      <c r="L122" s="42"/>
      <c r="M122" s="42"/>
      <c r="N122" s="204"/>
      <c r="O122" s="196"/>
      <c r="P122" s="192"/>
      <c r="Q122" s="12"/>
      <c r="R122" s="79"/>
      <c r="S122" s="79"/>
      <c r="T122" s="79"/>
    </row>
    <row r="123" spans="1:20" s="190" customFormat="1" ht="15" customHeight="1" x14ac:dyDescent="0.25">
      <c r="A123" s="20"/>
      <c r="B123" s="200"/>
      <c r="C123" s="211"/>
      <c r="D123" s="97" t="s">
        <v>115</v>
      </c>
      <c r="E123" s="100">
        <v>83417.769230769234</v>
      </c>
      <c r="F123" s="99"/>
      <c r="G123" s="203"/>
      <c r="H123" s="100">
        <v>9230.7692307692305</v>
      </c>
      <c r="I123" s="195"/>
      <c r="J123" s="195"/>
      <c r="K123" s="195"/>
      <c r="L123" s="42"/>
      <c r="M123" s="42"/>
      <c r="N123" s="204"/>
      <c r="O123" s="205"/>
      <c r="P123" s="192"/>
      <c r="Q123" s="12"/>
      <c r="R123" s="79"/>
      <c r="S123" s="79"/>
      <c r="T123" s="79"/>
    </row>
    <row r="124" spans="1:20" s="190" customFormat="1" ht="15" customHeight="1" x14ac:dyDescent="0.25">
      <c r="A124" s="20"/>
      <c r="B124" s="210" t="s">
        <v>128</v>
      </c>
      <c r="C124" s="211"/>
      <c r="D124" s="216" t="s">
        <v>112</v>
      </c>
      <c r="E124" s="207">
        <v>9230.7692307692305</v>
      </c>
      <c r="F124" s="212" t="s">
        <v>106</v>
      </c>
      <c r="G124" s="211"/>
      <c r="H124" s="207">
        <v>9230.7692307692305</v>
      </c>
      <c r="I124" s="215"/>
      <c r="J124" s="215"/>
      <c r="K124" s="215"/>
      <c r="L124" s="125"/>
      <c r="M124" s="125"/>
      <c r="N124" s="209" t="s">
        <v>113</v>
      </c>
      <c r="O124" s="216" t="s">
        <v>114</v>
      </c>
      <c r="P124" s="192"/>
      <c r="Q124" s="12"/>
      <c r="R124" s="79"/>
      <c r="S124" s="79"/>
      <c r="T124" s="79"/>
    </row>
    <row r="125" spans="1:20" s="190" customFormat="1" ht="15" customHeight="1" x14ac:dyDescent="0.25">
      <c r="A125" s="20"/>
      <c r="B125" s="210" t="s">
        <v>131</v>
      </c>
      <c r="C125" s="211"/>
      <c r="D125" s="206" t="s">
        <v>132</v>
      </c>
      <c r="E125" s="207">
        <v>74187</v>
      </c>
      <c r="F125" s="212" t="s">
        <v>106</v>
      </c>
      <c r="G125" s="213" t="s">
        <v>32</v>
      </c>
      <c r="H125" s="207">
        <v>0</v>
      </c>
      <c r="I125" s="215"/>
      <c r="J125" s="215"/>
      <c r="K125" s="215"/>
      <c r="L125" s="125">
        <v>0</v>
      </c>
      <c r="M125" s="125">
        <v>1</v>
      </c>
      <c r="N125" s="209">
        <v>42430</v>
      </c>
      <c r="O125" s="216" t="s">
        <v>130</v>
      </c>
      <c r="P125" s="192"/>
      <c r="Q125" s="12"/>
      <c r="R125" s="79"/>
      <c r="S125" s="79"/>
      <c r="T125" s="79"/>
    </row>
    <row r="126" spans="1:20" s="190" customFormat="1" ht="15" customHeight="1" x14ac:dyDescent="0.25">
      <c r="A126" s="20"/>
      <c r="B126" s="200"/>
      <c r="C126" s="194"/>
      <c r="D126" s="221" t="s">
        <v>45</v>
      </c>
      <c r="E126" s="31">
        <v>13583.333333333334</v>
      </c>
      <c r="F126" s="212"/>
      <c r="G126" s="203"/>
      <c r="H126" s="31">
        <v>13583.333333333334</v>
      </c>
      <c r="I126" s="195"/>
      <c r="J126" s="195"/>
      <c r="K126" s="195"/>
      <c r="L126" s="42"/>
      <c r="M126" s="42"/>
      <c r="N126" s="204"/>
      <c r="O126" s="196"/>
      <c r="P126" s="192"/>
      <c r="Q126" s="12"/>
      <c r="R126" s="79"/>
      <c r="S126" s="79"/>
      <c r="T126" s="79"/>
    </row>
    <row r="127" spans="1:20" s="190" customFormat="1" ht="15" customHeight="1" x14ac:dyDescent="0.25">
      <c r="A127" s="20"/>
      <c r="B127" s="193"/>
      <c r="C127" s="194"/>
      <c r="D127" s="220" t="s">
        <v>194</v>
      </c>
      <c r="E127" s="100">
        <v>13583.333333333334</v>
      </c>
      <c r="F127" s="193"/>
      <c r="G127" s="194"/>
      <c r="H127" s="100">
        <v>13583.333333333334</v>
      </c>
      <c r="I127" s="195"/>
      <c r="J127" s="195"/>
      <c r="K127" s="195"/>
      <c r="L127" s="42"/>
      <c r="M127" s="42"/>
      <c r="N127" s="218"/>
      <c r="O127" s="196"/>
      <c r="P127" s="192"/>
      <c r="Q127" s="12"/>
      <c r="R127" s="79"/>
      <c r="S127" s="79"/>
      <c r="T127" s="79"/>
    </row>
    <row r="128" spans="1:20" s="190" customFormat="1" ht="15" customHeight="1" x14ac:dyDescent="0.25">
      <c r="A128" s="20"/>
      <c r="B128" s="200" t="s">
        <v>133</v>
      </c>
      <c r="C128" s="194"/>
      <c r="D128" s="206" t="s">
        <v>48</v>
      </c>
      <c r="E128" s="207">
        <v>13583.333333333334</v>
      </c>
      <c r="F128" s="212" t="s">
        <v>36</v>
      </c>
      <c r="G128" s="213" t="s">
        <v>32</v>
      </c>
      <c r="H128" s="207">
        <v>13583.333333333334</v>
      </c>
      <c r="I128" s="215"/>
      <c r="J128" s="215"/>
      <c r="K128" s="215"/>
      <c r="L128" s="125">
        <v>1</v>
      </c>
      <c r="M128" s="125">
        <v>0</v>
      </c>
      <c r="N128" s="204">
        <v>42339</v>
      </c>
      <c r="O128" s="205" t="s">
        <v>71</v>
      </c>
      <c r="P128" s="192"/>
      <c r="Q128" s="12"/>
      <c r="R128" s="79"/>
      <c r="S128" s="79"/>
      <c r="T128" s="79"/>
    </row>
    <row r="129" spans="1:20" s="191" customFormat="1" ht="15" customHeight="1" x14ac:dyDescent="0.25">
      <c r="A129" s="20"/>
      <c r="B129" s="46">
        <v>5</v>
      </c>
      <c r="C129" s="47"/>
      <c r="D129" s="47" t="s">
        <v>205</v>
      </c>
      <c r="E129" s="49">
        <f>+E132</f>
        <v>762432.27810650878</v>
      </c>
      <c r="F129" s="50"/>
      <c r="G129" s="50"/>
      <c r="H129" s="49">
        <f>+H132</f>
        <v>145862</v>
      </c>
      <c r="I129" s="49"/>
      <c r="J129" s="49"/>
      <c r="K129" s="49"/>
      <c r="L129" s="54">
        <f>H129/E129</f>
        <v>0.19131141766747664</v>
      </c>
      <c r="M129" s="54">
        <f>(E129-H129)/E129</f>
        <v>0.80868858233252339</v>
      </c>
      <c r="N129" s="50"/>
      <c r="O129" s="50"/>
      <c r="P129" s="50"/>
      <c r="Q129" s="12"/>
      <c r="R129" s="79"/>
      <c r="S129" s="79"/>
      <c r="T129" s="79"/>
    </row>
    <row r="130" spans="1:20" s="191" customFormat="1" ht="15" customHeight="1" x14ac:dyDescent="0.25">
      <c r="A130" s="20"/>
      <c r="B130" s="244"/>
      <c r="C130" s="41"/>
      <c r="D130" s="221" t="s">
        <v>45</v>
      </c>
      <c r="E130" s="245"/>
      <c r="F130" s="41"/>
      <c r="G130" s="41"/>
      <c r="H130" s="245"/>
      <c r="I130" s="41"/>
      <c r="J130" s="41"/>
      <c r="K130" s="41"/>
      <c r="L130" s="41"/>
      <c r="M130" s="41"/>
      <c r="N130" s="67"/>
      <c r="O130" s="41"/>
      <c r="P130" s="30"/>
      <c r="Q130" s="12"/>
      <c r="R130" s="79"/>
      <c r="S130" s="79"/>
      <c r="T130" s="79"/>
    </row>
    <row r="131" spans="1:20" s="191" customFormat="1" ht="15" customHeight="1" x14ac:dyDescent="0.25">
      <c r="A131" s="20"/>
      <c r="B131" s="244"/>
      <c r="C131" s="41"/>
      <c r="D131" s="246" t="s">
        <v>46</v>
      </c>
      <c r="E131" s="245"/>
      <c r="F131" s="41"/>
      <c r="G131" s="41"/>
      <c r="H131" s="245"/>
      <c r="I131" s="41"/>
      <c r="J131" s="41"/>
      <c r="K131" s="41"/>
      <c r="L131" s="41"/>
      <c r="M131" s="41"/>
      <c r="N131" s="67"/>
      <c r="O131" s="41"/>
      <c r="P131" s="30"/>
      <c r="Q131" s="12"/>
      <c r="R131" s="79"/>
      <c r="S131" s="79"/>
      <c r="T131" s="79"/>
    </row>
    <row r="132" spans="1:20" s="191" customFormat="1" ht="15" customHeight="1" x14ac:dyDescent="0.25">
      <c r="A132" s="20"/>
      <c r="B132" s="244"/>
      <c r="C132" s="41"/>
      <c r="D132" s="121" t="s">
        <v>208</v>
      </c>
      <c r="E132" s="245">
        <v>762432.27810650878</v>
      </c>
      <c r="F132" s="41"/>
      <c r="G132" s="41"/>
      <c r="H132" s="245">
        <v>145862</v>
      </c>
      <c r="I132" s="41"/>
      <c r="J132" s="41"/>
      <c r="K132" s="41"/>
      <c r="L132" s="125">
        <f>+H132/E132</f>
        <v>0.19131141766747664</v>
      </c>
      <c r="M132" s="125">
        <f>+(E132-H132)/E132</f>
        <v>0.80868858233252339</v>
      </c>
      <c r="N132" s="67"/>
      <c r="O132" s="41"/>
      <c r="P132" s="30"/>
      <c r="Q132" s="12"/>
      <c r="R132" s="79"/>
      <c r="S132" s="79"/>
      <c r="T132" s="79"/>
    </row>
    <row r="133" spans="1:20" s="191" customFormat="1" ht="15" customHeight="1" x14ac:dyDescent="0.25">
      <c r="A133" s="20"/>
      <c r="B133" s="244"/>
      <c r="C133" s="41"/>
      <c r="D133" s="121" t="s">
        <v>206</v>
      </c>
      <c r="E133" s="124">
        <v>336568.04733727808</v>
      </c>
      <c r="F133" s="123" t="s">
        <v>36</v>
      </c>
      <c r="G133" s="213" t="s">
        <v>32</v>
      </c>
      <c r="H133" s="124">
        <v>91492.769230769234</v>
      </c>
      <c r="I133" s="123"/>
      <c r="J133" s="123"/>
      <c r="K133" s="123"/>
      <c r="L133" s="247">
        <v>0.27184033052039386</v>
      </c>
      <c r="M133" s="247">
        <v>0.72815966947960609</v>
      </c>
      <c r="N133" s="35">
        <v>42156</v>
      </c>
      <c r="O133" s="41"/>
      <c r="P133" s="30"/>
      <c r="Q133" s="12"/>
      <c r="R133" s="79"/>
      <c r="S133" s="79"/>
      <c r="T133" s="79"/>
    </row>
    <row r="134" spans="1:20" s="191" customFormat="1" ht="15" customHeight="1" x14ac:dyDescent="0.25">
      <c r="A134" s="20"/>
      <c r="B134" s="244"/>
      <c r="C134" s="41"/>
      <c r="D134" s="39" t="s">
        <v>207</v>
      </c>
      <c r="E134" s="124">
        <v>54369.230769230766</v>
      </c>
      <c r="F134" s="212" t="s">
        <v>70</v>
      </c>
      <c r="G134" s="213" t="s">
        <v>32</v>
      </c>
      <c r="H134" s="124">
        <v>54369.230769230766</v>
      </c>
      <c r="I134" s="123"/>
      <c r="J134" s="123"/>
      <c r="K134" s="123"/>
      <c r="L134" s="247">
        <v>1</v>
      </c>
      <c r="M134" s="247">
        <v>0</v>
      </c>
      <c r="N134" s="35">
        <v>42339</v>
      </c>
      <c r="O134" s="41"/>
      <c r="P134" s="30"/>
      <c r="Q134" s="12"/>
      <c r="R134" s="79"/>
      <c r="S134" s="79"/>
      <c r="T134" s="79"/>
    </row>
    <row r="135" spans="1:20" x14ac:dyDescent="0.25">
      <c r="A135" s="20"/>
      <c r="B135" s="273" t="s">
        <v>134</v>
      </c>
      <c r="C135" s="283"/>
      <c r="D135" s="274"/>
      <c r="E135" s="284">
        <f>+E101+E58+E31+E12+E129</f>
        <v>3001399.8899013805</v>
      </c>
      <c r="F135" s="287"/>
      <c r="G135" s="283"/>
      <c r="H135" s="284">
        <f>+H101+H58+H31+H12+H129</f>
        <v>1384864.6471794874</v>
      </c>
      <c r="I135" s="101"/>
      <c r="J135" s="101"/>
      <c r="K135" s="101"/>
      <c r="L135" s="289">
        <f>H135/E135</f>
        <v>0.46140624307978867</v>
      </c>
      <c r="M135" s="289">
        <f>(E135-H135)/E135</f>
        <v>0.53859375692021128</v>
      </c>
      <c r="N135" s="273"/>
      <c r="O135" s="274"/>
      <c r="P135" s="102"/>
      <c r="Q135" s="12"/>
      <c r="R135" s="12"/>
      <c r="S135" s="12"/>
      <c r="T135" s="12"/>
    </row>
    <row r="136" spans="1:20" x14ac:dyDescent="0.25">
      <c r="A136" s="20"/>
      <c r="B136" s="275"/>
      <c r="C136" s="252"/>
      <c r="D136" s="276"/>
      <c r="E136" s="285"/>
      <c r="F136" s="275"/>
      <c r="G136" s="252"/>
      <c r="H136" s="285"/>
      <c r="I136" s="103"/>
      <c r="J136" s="103"/>
      <c r="K136" s="103"/>
      <c r="L136" s="276"/>
      <c r="M136" s="276"/>
      <c r="N136" s="275"/>
      <c r="O136" s="276"/>
      <c r="P136" s="104"/>
      <c r="Q136" s="56"/>
      <c r="R136" s="12"/>
      <c r="S136" s="65">
        <f>E135-616160</f>
        <v>2385239.8899013805</v>
      </c>
      <c r="T136" s="12"/>
    </row>
    <row r="137" spans="1:20" x14ac:dyDescent="0.25">
      <c r="A137" s="1"/>
      <c r="B137" s="275"/>
      <c r="C137" s="252"/>
      <c r="D137" s="276"/>
      <c r="E137" s="285"/>
      <c r="F137" s="275"/>
      <c r="G137" s="252"/>
      <c r="H137" s="285"/>
      <c r="I137" s="105">
        <f>I12+I31+I101+I58</f>
        <v>95293.445321174848</v>
      </c>
      <c r="J137" s="105"/>
      <c r="K137" s="105"/>
      <c r="L137" s="276"/>
      <c r="M137" s="276"/>
      <c r="N137" s="275"/>
      <c r="O137" s="276"/>
      <c r="P137" s="104"/>
      <c r="Q137" s="28">
        <v>616160</v>
      </c>
      <c r="R137" s="65">
        <f>Q137-E135</f>
        <v>-2385239.8899013805</v>
      </c>
      <c r="S137" s="12"/>
      <c r="T137" s="12"/>
    </row>
    <row r="138" spans="1:20" x14ac:dyDescent="0.25">
      <c r="A138" s="1"/>
      <c r="B138" s="275"/>
      <c r="C138" s="252"/>
      <c r="D138" s="276"/>
      <c r="E138" s="285"/>
      <c r="F138" s="275"/>
      <c r="G138" s="252"/>
      <c r="H138" s="285"/>
      <c r="I138" s="103"/>
      <c r="J138" s="103"/>
      <c r="K138" s="103"/>
      <c r="L138" s="276"/>
      <c r="M138" s="276"/>
      <c r="N138" s="275"/>
      <c r="O138" s="276"/>
      <c r="P138" s="106" t="s">
        <v>135</v>
      </c>
      <c r="Q138" s="12"/>
      <c r="R138" s="12"/>
      <c r="S138" s="12"/>
      <c r="T138" s="12"/>
    </row>
    <row r="139" spans="1:20" x14ac:dyDescent="0.25">
      <c r="A139" s="1"/>
      <c r="B139" s="275"/>
      <c r="C139" s="252"/>
      <c r="D139" s="276"/>
      <c r="E139" s="286"/>
      <c r="F139" s="277"/>
      <c r="G139" s="288"/>
      <c r="H139" s="286"/>
      <c r="I139" s="107"/>
      <c r="J139" s="107"/>
      <c r="K139" s="107"/>
      <c r="L139" s="278"/>
      <c r="M139" s="278"/>
      <c r="N139" s="277"/>
      <c r="O139" s="278"/>
      <c r="P139" s="106" t="s">
        <v>136</v>
      </c>
      <c r="Q139" s="12"/>
      <c r="R139" s="12"/>
      <c r="S139" s="12"/>
      <c r="T139" s="12"/>
    </row>
    <row r="140" spans="1:20" ht="48.75" customHeight="1" x14ac:dyDescent="0.25">
      <c r="A140" s="1"/>
      <c r="B140" s="282"/>
      <c r="C140" s="249"/>
      <c r="D140" s="249"/>
      <c r="E140" s="250"/>
      <c r="F140" s="281" t="s">
        <v>137</v>
      </c>
      <c r="G140" s="249"/>
      <c r="H140" s="249"/>
      <c r="I140" s="249"/>
      <c r="J140" s="249"/>
      <c r="K140" s="249"/>
      <c r="L140" s="250"/>
      <c r="M140" s="282" t="s">
        <v>138</v>
      </c>
      <c r="N140" s="249"/>
      <c r="O140" s="249"/>
      <c r="P140" s="108"/>
      <c r="Q140" s="12"/>
      <c r="R140" s="12"/>
      <c r="S140" s="12"/>
      <c r="T140" s="12"/>
    </row>
    <row r="141" spans="1:20" ht="57.75" customHeight="1" x14ac:dyDescent="0.25">
      <c r="A141" s="109"/>
      <c r="B141" s="263" t="s">
        <v>139</v>
      </c>
      <c r="C141" s="264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5"/>
      <c r="Q141" s="12"/>
      <c r="R141" s="12"/>
      <c r="S141" s="12"/>
      <c r="T141" s="12"/>
    </row>
    <row r="142" spans="1:20" ht="19.5" customHeight="1" x14ac:dyDescent="0.25">
      <c r="A142" s="109"/>
      <c r="B142" s="272" t="s">
        <v>140</v>
      </c>
      <c r="C142" s="267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8"/>
      <c r="Q142" s="12"/>
      <c r="R142" s="5"/>
      <c r="S142" s="5"/>
      <c r="T142" s="5"/>
    </row>
    <row r="143" spans="1:20" ht="28.5" customHeight="1" x14ac:dyDescent="0.25">
      <c r="A143" s="109"/>
      <c r="B143" s="266" t="s">
        <v>141</v>
      </c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8"/>
      <c r="Q143" s="12"/>
      <c r="R143" s="5"/>
      <c r="S143" s="5"/>
      <c r="T143" s="5"/>
    </row>
    <row r="144" spans="1:20" ht="29.25" customHeight="1" x14ac:dyDescent="0.25">
      <c r="A144" s="109"/>
      <c r="B144" s="269" t="s">
        <v>142</v>
      </c>
      <c r="C144" s="267"/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  <c r="P144" s="268"/>
      <c r="Q144" s="12"/>
      <c r="R144" s="5"/>
      <c r="S144" s="5"/>
      <c r="T144" s="5"/>
    </row>
    <row r="145" spans="1:26" ht="37.5" customHeight="1" x14ac:dyDescent="0.25">
      <c r="A145" s="109"/>
      <c r="B145" s="270" t="s">
        <v>143</v>
      </c>
      <c r="C145" s="267"/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267"/>
      <c r="O145" s="267"/>
      <c r="P145" s="268"/>
      <c r="Q145" s="12"/>
      <c r="R145" s="5"/>
      <c r="S145" s="5"/>
      <c r="T145" s="5"/>
    </row>
    <row r="146" spans="1:26" ht="33" customHeight="1" x14ac:dyDescent="0.25">
      <c r="A146" s="109"/>
      <c r="B146" s="271" t="s">
        <v>144</v>
      </c>
      <c r="C146" s="267"/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268"/>
      <c r="Q146" s="12"/>
      <c r="R146" s="110"/>
      <c r="S146" s="5"/>
      <c r="T146" s="110"/>
    </row>
    <row r="147" spans="1:26" x14ac:dyDescent="0.2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5"/>
      <c r="R147" s="111"/>
      <c r="S147" s="5"/>
      <c r="T147" s="5"/>
    </row>
    <row r="148" spans="1:26" x14ac:dyDescent="0.2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5"/>
      <c r="R148" s="111"/>
      <c r="S148" s="5"/>
      <c r="T148" s="5"/>
    </row>
    <row r="149" spans="1:26" x14ac:dyDescent="0.2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5"/>
      <c r="R149" s="111"/>
      <c r="S149" s="5"/>
      <c r="T149" s="5"/>
    </row>
    <row r="150" spans="1:26" x14ac:dyDescent="0.2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5"/>
      <c r="R150" s="111"/>
      <c r="S150" s="5"/>
      <c r="T150" s="5"/>
    </row>
    <row r="151" spans="1:26" x14ac:dyDescent="0.2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5"/>
      <c r="R151" s="111"/>
      <c r="S151" s="5"/>
      <c r="T151" s="5"/>
    </row>
    <row r="152" spans="1:26" x14ac:dyDescent="0.25">
      <c r="A152" s="109"/>
      <c r="B152" s="109"/>
      <c r="C152" s="109"/>
      <c r="D152" s="112"/>
      <c r="E152" s="113"/>
      <c r="F152" s="114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5"/>
      <c r="R152" s="111"/>
      <c r="S152" s="5"/>
      <c r="T152" s="5"/>
    </row>
    <row r="153" spans="1:26" x14ac:dyDescent="0.25">
      <c r="A153" s="109"/>
      <c r="B153" s="109"/>
      <c r="C153" s="109"/>
      <c r="D153" s="112"/>
      <c r="E153" s="115"/>
      <c r="F153" s="115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5"/>
      <c r="R153" s="111"/>
      <c r="S153" s="5"/>
      <c r="T153" s="5"/>
    </row>
    <row r="154" spans="1:26" x14ac:dyDescent="0.25">
      <c r="A154" s="109"/>
      <c r="B154" s="109"/>
      <c r="C154" s="109"/>
      <c r="D154" s="112"/>
      <c r="E154" s="116"/>
      <c r="F154" s="116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5"/>
      <c r="R154" s="5"/>
      <c r="S154" s="5"/>
      <c r="T154" s="5"/>
      <c r="U154" s="5"/>
      <c r="V154" s="109"/>
      <c r="W154" s="109"/>
      <c r="X154" s="109"/>
      <c r="Y154" s="109"/>
      <c r="Z154" s="109"/>
    </row>
    <row r="155" spans="1:26" x14ac:dyDescent="0.25">
      <c r="A155" s="109"/>
      <c r="B155" s="109"/>
      <c r="C155" s="109"/>
      <c r="D155" s="117"/>
      <c r="E155" s="118"/>
      <c r="F155" s="118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5"/>
      <c r="R155" s="5"/>
      <c r="S155" s="5"/>
      <c r="T155" s="5"/>
      <c r="U155" s="5"/>
      <c r="V155" s="109"/>
      <c r="W155" s="109"/>
      <c r="X155" s="109"/>
      <c r="Y155" s="109"/>
      <c r="Z155" s="109"/>
    </row>
    <row r="156" spans="1:26" x14ac:dyDescent="0.2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5"/>
      <c r="R156" s="5"/>
      <c r="S156" s="5"/>
      <c r="T156" s="5"/>
      <c r="U156" s="5"/>
      <c r="V156" s="109"/>
      <c r="W156" s="109"/>
      <c r="X156" s="109"/>
      <c r="Y156" s="109"/>
      <c r="Z156" s="109"/>
    </row>
    <row r="157" spans="1:26" x14ac:dyDescent="0.25">
      <c r="A157" s="109"/>
      <c r="B157" s="109"/>
      <c r="C157" s="109"/>
      <c r="D157" s="112"/>
      <c r="E157" s="109"/>
      <c r="F157" s="11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5"/>
      <c r="R157" s="5"/>
      <c r="S157" s="5"/>
      <c r="T157" s="5"/>
      <c r="U157" s="5"/>
      <c r="V157" s="109"/>
      <c r="W157" s="109"/>
      <c r="X157" s="109"/>
      <c r="Y157" s="109"/>
      <c r="Z157" s="109"/>
    </row>
    <row r="158" spans="1:26" x14ac:dyDescent="0.2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5"/>
      <c r="R158" s="5"/>
      <c r="S158" s="5"/>
      <c r="T158" s="5"/>
      <c r="U158" s="5"/>
      <c r="V158" s="109"/>
      <c r="W158" s="109"/>
      <c r="X158" s="109"/>
      <c r="Y158" s="109"/>
      <c r="Z158" s="109"/>
    </row>
    <row r="159" spans="1:26" x14ac:dyDescent="0.25">
      <c r="A159" s="109"/>
      <c r="B159" s="109"/>
      <c r="C159" s="109"/>
      <c r="D159" s="109"/>
      <c r="E159" s="113"/>
      <c r="F159" s="113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5"/>
      <c r="R159" s="5"/>
      <c r="S159" s="5"/>
      <c r="T159" s="5"/>
      <c r="U159" s="5"/>
      <c r="V159" s="109"/>
      <c r="W159" s="109"/>
      <c r="X159" s="109"/>
      <c r="Y159" s="109"/>
      <c r="Z159" s="109"/>
    </row>
    <row r="160" spans="1:26" x14ac:dyDescent="0.25">
      <c r="A160" s="109"/>
      <c r="B160" s="109"/>
      <c r="C160" s="109"/>
      <c r="D160" s="112"/>
      <c r="E160" s="115"/>
      <c r="F160" s="115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5"/>
      <c r="R160" s="5"/>
      <c r="S160" s="5"/>
      <c r="T160" s="5"/>
      <c r="U160" s="5"/>
      <c r="V160" s="109"/>
      <c r="W160" s="109"/>
      <c r="X160" s="109"/>
      <c r="Y160" s="109"/>
      <c r="Z160" s="109"/>
    </row>
    <row r="161" spans="1:26" x14ac:dyDescent="0.2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5"/>
      <c r="R161" s="5"/>
      <c r="S161" s="5"/>
      <c r="T161" s="5"/>
      <c r="U161" s="5"/>
      <c r="V161" s="109"/>
      <c r="W161" s="109"/>
      <c r="X161" s="109"/>
      <c r="Y161" s="109"/>
      <c r="Z161" s="109"/>
    </row>
    <row r="162" spans="1:26" x14ac:dyDescent="0.2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</row>
    <row r="163" spans="1:26" x14ac:dyDescent="0.2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</row>
    <row r="164" spans="1:26" x14ac:dyDescent="0.2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5"/>
      <c r="R164" s="5"/>
      <c r="S164" s="5"/>
      <c r="T164" s="5"/>
    </row>
    <row r="165" spans="1:26" x14ac:dyDescent="0.2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5"/>
      <c r="R165" s="5"/>
      <c r="S165" s="5"/>
      <c r="T165" s="5"/>
    </row>
    <row r="166" spans="1:26" x14ac:dyDescent="0.2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5"/>
      <c r="R166" s="5"/>
      <c r="S166" s="5"/>
      <c r="T166" s="5"/>
    </row>
    <row r="167" spans="1:26" x14ac:dyDescent="0.2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5"/>
      <c r="R167" s="5"/>
      <c r="S167" s="5"/>
      <c r="T167" s="5"/>
    </row>
    <row r="168" spans="1:26" x14ac:dyDescent="0.2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5"/>
      <c r="R168" s="5"/>
      <c r="S168" s="5"/>
      <c r="T168" s="5"/>
    </row>
    <row r="169" spans="1:26" x14ac:dyDescent="0.2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5"/>
      <c r="R169" s="5"/>
      <c r="S169" s="5"/>
      <c r="T169" s="5"/>
    </row>
    <row r="170" spans="1:26" x14ac:dyDescent="0.2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5"/>
      <c r="R170" s="5"/>
      <c r="S170" s="5"/>
      <c r="T170" s="5"/>
    </row>
    <row r="171" spans="1:26" x14ac:dyDescent="0.2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5"/>
      <c r="R171" s="5"/>
      <c r="S171" s="5"/>
      <c r="T171" s="5"/>
    </row>
    <row r="172" spans="1:26" x14ac:dyDescent="0.2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5"/>
      <c r="R172" s="5"/>
      <c r="S172" s="5"/>
      <c r="T172" s="5"/>
    </row>
    <row r="173" spans="1:26" x14ac:dyDescent="0.2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5"/>
      <c r="R173" s="5"/>
      <c r="S173" s="5"/>
      <c r="T173" s="5"/>
    </row>
    <row r="174" spans="1:26" x14ac:dyDescent="0.2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5"/>
      <c r="R174" s="5"/>
      <c r="S174" s="5"/>
      <c r="T174" s="5"/>
    </row>
    <row r="175" spans="1:26" x14ac:dyDescent="0.2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5"/>
      <c r="R175" s="5"/>
      <c r="S175" s="5"/>
      <c r="T175" s="5"/>
    </row>
    <row r="176" spans="1:26" x14ac:dyDescent="0.2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5"/>
      <c r="R176" s="5"/>
      <c r="S176" s="5"/>
      <c r="T176" s="5"/>
    </row>
    <row r="177" spans="1:20" x14ac:dyDescent="0.2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5"/>
      <c r="R177" s="5"/>
      <c r="S177" s="5"/>
      <c r="T177" s="5"/>
    </row>
    <row r="178" spans="1:20" x14ac:dyDescent="0.2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5"/>
      <c r="R178" s="5"/>
      <c r="S178" s="5"/>
      <c r="T178" s="5"/>
    </row>
    <row r="179" spans="1:20" x14ac:dyDescent="0.2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5"/>
      <c r="R179" s="5"/>
      <c r="S179" s="5"/>
      <c r="T179" s="5"/>
    </row>
    <row r="180" spans="1:20" x14ac:dyDescent="0.2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5"/>
      <c r="R180" s="5"/>
      <c r="S180" s="5"/>
      <c r="T180" s="5"/>
    </row>
    <row r="181" spans="1:20" x14ac:dyDescent="0.2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5"/>
      <c r="R181" s="5"/>
      <c r="S181" s="5"/>
      <c r="T181" s="5"/>
    </row>
    <row r="182" spans="1:20" x14ac:dyDescent="0.2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5"/>
      <c r="R182" s="5"/>
      <c r="S182" s="5"/>
      <c r="T182" s="5"/>
    </row>
    <row r="183" spans="1:20" x14ac:dyDescent="0.2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5"/>
      <c r="R183" s="5"/>
      <c r="S183" s="5"/>
      <c r="T183" s="5"/>
    </row>
    <row r="184" spans="1:20" x14ac:dyDescent="0.2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5"/>
      <c r="R184" s="5"/>
      <c r="S184" s="5"/>
      <c r="T184" s="5"/>
    </row>
    <row r="185" spans="1:20" x14ac:dyDescent="0.2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5"/>
      <c r="R185" s="5"/>
      <c r="S185" s="5"/>
      <c r="T185" s="5"/>
    </row>
    <row r="186" spans="1:20" x14ac:dyDescent="0.2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5"/>
      <c r="R186" s="5"/>
      <c r="S186" s="5"/>
      <c r="T186" s="5"/>
    </row>
    <row r="187" spans="1:20" x14ac:dyDescent="0.2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5"/>
      <c r="R187" s="5"/>
      <c r="S187" s="5"/>
      <c r="T187" s="5"/>
    </row>
    <row r="188" spans="1:20" x14ac:dyDescent="0.2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5"/>
      <c r="R188" s="5"/>
      <c r="S188" s="5"/>
      <c r="T188" s="5"/>
    </row>
    <row r="189" spans="1:20" x14ac:dyDescent="0.2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5"/>
      <c r="R189" s="5"/>
      <c r="S189" s="5"/>
      <c r="T189" s="5"/>
    </row>
    <row r="190" spans="1:20" x14ac:dyDescent="0.2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5"/>
      <c r="R190" s="5"/>
      <c r="S190" s="5"/>
      <c r="T190" s="5"/>
    </row>
    <row r="191" spans="1:20" x14ac:dyDescent="0.2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5"/>
      <c r="R191" s="5"/>
      <c r="S191" s="5"/>
      <c r="T191" s="5"/>
    </row>
    <row r="192" spans="1:20" x14ac:dyDescent="0.2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5"/>
      <c r="R192" s="5"/>
      <c r="S192" s="5"/>
      <c r="T192" s="5"/>
    </row>
    <row r="193" spans="1:20" x14ac:dyDescent="0.2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5"/>
      <c r="R193" s="5"/>
      <c r="S193" s="5"/>
      <c r="T193" s="5"/>
    </row>
    <row r="194" spans="1:20" x14ac:dyDescent="0.2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5"/>
      <c r="R194" s="5"/>
      <c r="S194" s="5"/>
      <c r="T194" s="5"/>
    </row>
    <row r="195" spans="1:20" x14ac:dyDescent="0.25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5"/>
      <c r="R195" s="5"/>
      <c r="S195" s="5"/>
      <c r="T195" s="5"/>
    </row>
    <row r="196" spans="1:20" x14ac:dyDescent="0.25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5"/>
      <c r="R196" s="5"/>
      <c r="S196" s="5"/>
      <c r="T196" s="5"/>
    </row>
    <row r="197" spans="1:20" x14ac:dyDescent="0.25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5"/>
      <c r="R197" s="5"/>
      <c r="S197" s="5"/>
      <c r="T197" s="5"/>
    </row>
    <row r="198" spans="1:20" x14ac:dyDescent="0.25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5"/>
      <c r="R198" s="5"/>
      <c r="S198" s="5"/>
      <c r="T198" s="5"/>
    </row>
    <row r="199" spans="1:20" x14ac:dyDescent="0.25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5"/>
      <c r="R199" s="5"/>
      <c r="S199" s="5"/>
      <c r="T199" s="5"/>
    </row>
    <row r="200" spans="1:20" x14ac:dyDescent="0.25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5"/>
      <c r="R200" s="5"/>
      <c r="S200" s="5"/>
      <c r="T200" s="5"/>
    </row>
    <row r="201" spans="1:20" x14ac:dyDescent="0.25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5"/>
      <c r="R201" s="5"/>
      <c r="S201" s="5"/>
      <c r="T201" s="5"/>
    </row>
    <row r="202" spans="1:20" x14ac:dyDescent="0.2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5"/>
      <c r="R202" s="5"/>
      <c r="S202" s="5"/>
      <c r="T202" s="5"/>
    </row>
    <row r="203" spans="1:20" x14ac:dyDescent="0.2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5"/>
      <c r="R203" s="5"/>
      <c r="S203" s="5"/>
      <c r="T203" s="5"/>
    </row>
    <row r="204" spans="1:20" x14ac:dyDescent="0.25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5"/>
      <c r="R204" s="5"/>
      <c r="S204" s="5"/>
      <c r="T204" s="5"/>
    </row>
    <row r="205" spans="1:20" x14ac:dyDescent="0.25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5"/>
      <c r="R205" s="5"/>
      <c r="S205" s="5"/>
      <c r="T205" s="5"/>
    </row>
    <row r="206" spans="1:20" x14ac:dyDescent="0.25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5"/>
      <c r="R206" s="5"/>
      <c r="S206" s="5"/>
      <c r="T206" s="5"/>
    </row>
    <row r="207" spans="1:20" x14ac:dyDescent="0.25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5"/>
      <c r="R207" s="5"/>
      <c r="S207" s="5"/>
      <c r="T207" s="5"/>
    </row>
    <row r="208" spans="1:20" x14ac:dyDescent="0.25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5"/>
      <c r="R208" s="5"/>
      <c r="S208" s="5"/>
      <c r="T208" s="5"/>
    </row>
    <row r="209" spans="1:20" x14ac:dyDescent="0.25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5"/>
      <c r="R209" s="5"/>
      <c r="S209" s="5"/>
      <c r="T209" s="5"/>
    </row>
    <row r="210" spans="1:20" x14ac:dyDescent="0.25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5"/>
      <c r="R210" s="5"/>
      <c r="S210" s="5"/>
      <c r="T210" s="5"/>
    </row>
    <row r="211" spans="1:20" x14ac:dyDescent="0.25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5"/>
      <c r="R211" s="5"/>
      <c r="S211" s="5"/>
      <c r="T211" s="5"/>
    </row>
    <row r="212" spans="1:20" x14ac:dyDescent="0.25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5"/>
      <c r="R212" s="5"/>
      <c r="S212" s="5"/>
      <c r="T212" s="5"/>
    </row>
    <row r="213" spans="1:20" x14ac:dyDescent="0.25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5"/>
      <c r="R213" s="5"/>
      <c r="S213" s="5"/>
      <c r="T213" s="5"/>
    </row>
    <row r="214" spans="1:20" x14ac:dyDescent="0.2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5"/>
      <c r="R214" s="5"/>
      <c r="S214" s="5"/>
      <c r="T214" s="5"/>
    </row>
    <row r="215" spans="1:20" x14ac:dyDescent="0.25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5"/>
      <c r="R215" s="5"/>
      <c r="S215" s="5"/>
      <c r="T215" s="5"/>
    </row>
    <row r="216" spans="1:20" x14ac:dyDescent="0.2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5"/>
      <c r="R216" s="5"/>
      <c r="S216" s="5"/>
      <c r="T216" s="5"/>
    </row>
    <row r="217" spans="1:20" x14ac:dyDescent="0.2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5"/>
      <c r="R217" s="5"/>
      <c r="S217" s="5"/>
      <c r="T217" s="5"/>
    </row>
    <row r="218" spans="1:20" x14ac:dyDescent="0.25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5"/>
      <c r="R218" s="5"/>
      <c r="S218" s="5"/>
      <c r="T218" s="5"/>
    </row>
    <row r="219" spans="1:20" x14ac:dyDescent="0.25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5"/>
      <c r="R219" s="5"/>
      <c r="S219" s="5"/>
      <c r="T219" s="5"/>
    </row>
    <row r="220" spans="1:20" x14ac:dyDescent="0.25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5"/>
      <c r="R220" s="5"/>
      <c r="S220" s="5"/>
      <c r="T220" s="5"/>
    </row>
    <row r="221" spans="1:20" x14ac:dyDescent="0.25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5"/>
      <c r="R221" s="5"/>
      <c r="S221" s="5"/>
      <c r="T221" s="5"/>
    </row>
    <row r="222" spans="1:20" x14ac:dyDescent="0.25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5"/>
      <c r="R222" s="5"/>
      <c r="S222" s="5"/>
      <c r="T222" s="5"/>
    </row>
    <row r="223" spans="1:20" x14ac:dyDescent="0.25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5"/>
      <c r="R223" s="5"/>
      <c r="S223" s="5"/>
      <c r="T223" s="5"/>
    </row>
    <row r="224" spans="1:20" x14ac:dyDescent="0.25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5"/>
      <c r="R224" s="5"/>
      <c r="S224" s="5"/>
      <c r="T224" s="5"/>
    </row>
    <row r="225" spans="1:20" x14ac:dyDescent="0.25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5"/>
      <c r="R225" s="5"/>
      <c r="S225" s="5"/>
      <c r="T225" s="5"/>
    </row>
    <row r="226" spans="1:20" x14ac:dyDescent="0.25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5"/>
      <c r="R226" s="5"/>
      <c r="S226" s="5"/>
      <c r="T226" s="5"/>
    </row>
    <row r="227" spans="1:20" x14ac:dyDescent="0.25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5"/>
      <c r="R227" s="5"/>
      <c r="S227" s="5"/>
      <c r="T227" s="5"/>
    </row>
    <row r="228" spans="1:20" x14ac:dyDescent="0.25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5"/>
      <c r="R228" s="5"/>
      <c r="S228" s="5"/>
      <c r="T228" s="5"/>
    </row>
    <row r="229" spans="1:20" x14ac:dyDescent="0.25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5"/>
      <c r="R229" s="5"/>
      <c r="S229" s="5"/>
      <c r="T229" s="5"/>
    </row>
    <row r="230" spans="1:20" x14ac:dyDescent="0.25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5"/>
      <c r="R230" s="5"/>
      <c r="S230" s="5"/>
      <c r="T230" s="5"/>
    </row>
    <row r="231" spans="1:20" x14ac:dyDescent="0.2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5"/>
      <c r="R231" s="5"/>
      <c r="S231" s="5"/>
      <c r="T231" s="5"/>
    </row>
    <row r="232" spans="1:20" x14ac:dyDescent="0.25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5"/>
      <c r="R232" s="5"/>
      <c r="S232" s="5"/>
      <c r="T232" s="5"/>
    </row>
    <row r="233" spans="1:20" x14ac:dyDescent="0.25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5"/>
      <c r="R233" s="5"/>
      <c r="S233" s="5"/>
      <c r="T233" s="5"/>
    </row>
    <row r="234" spans="1:20" x14ac:dyDescent="0.25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5"/>
      <c r="R234" s="5"/>
      <c r="S234" s="5"/>
      <c r="T234" s="5"/>
    </row>
    <row r="235" spans="1:20" x14ac:dyDescent="0.25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5"/>
      <c r="R235" s="5"/>
      <c r="S235" s="5"/>
      <c r="T235" s="5"/>
    </row>
    <row r="236" spans="1:20" x14ac:dyDescent="0.25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5"/>
      <c r="R236" s="5"/>
      <c r="S236" s="5"/>
      <c r="T236" s="5"/>
    </row>
    <row r="237" spans="1:20" x14ac:dyDescent="0.25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5"/>
      <c r="R237" s="5"/>
      <c r="S237" s="5"/>
      <c r="T237" s="5"/>
    </row>
    <row r="238" spans="1:20" x14ac:dyDescent="0.25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5"/>
      <c r="R238" s="5"/>
      <c r="S238" s="5"/>
      <c r="T238" s="5"/>
    </row>
    <row r="239" spans="1:20" x14ac:dyDescent="0.25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5"/>
      <c r="R239" s="5"/>
      <c r="S239" s="5"/>
      <c r="T239" s="5"/>
    </row>
    <row r="240" spans="1:20" x14ac:dyDescent="0.25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5"/>
      <c r="R240" s="5"/>
      <c r="S240" s="5"/>
      <c r="T240" s="5"/>
    </row>
    <row r="241" spans="1:20" x14ac:dyDescent="0.25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5"/>
      <c r="R241" s="5"/>
      <c r="S241" s="5"/>
      <c r="T241" s="5"/>
    </row>
    <row r="242" spans="1:20" x14ac:dyDescent="0.25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5"/>
      <c r="R242" s="5"/>
      <c r="S242" s="5"/>
      <c r="T242" s="5"/>
    </row>
    <row r="243" spans="1:20" x14ac:dyDescent="0.25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5"/>
      <c r="R243" s="5"/>
      <c r="S243" s="5"/>
      <c r="T243" s="5"/>
    </row>
    <row r="244" spans="1:20" x14ac:dyDescent="0.25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5"/>
      <c r="R244" s="5"/>
      <c r="S244" s="5"/>
      <c r="T244" s="5"/>
    </row>
    <row r="245" spans="1:20" x14ac:dyDescent="0.25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5"/>
      <c r="R245" s="5"/>
      <c r="S245" s="5"/>
      <c r="T245" s="5"/>
    </row>
    <row r="246" spans="1:20" x14ac:dyDescent="0.25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5"/>
      <c r="R246" s="5"/>
      <c r="S246" s="5"/>
      <c r="T246" s="5"/>
    </row>
    <row r="247" spans="1:20" x14ac:dyDescent="0.25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5"/>
      <c r="R247" s="5"/>
      <c r="S247" s="5"/>
      <c r="T247" s="5"/>
    </row>
    <row r="248" spans="1:20" x14ac:dyDescent="0.25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5"/>
      <c r="R248" s="5"/>
      <c r="S248" s="5"/>
      <c r="T248" s="5"/>
    </row>
    <row r="249" spans="1:20" x14ac:dyDescent="0.25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5"/>
      <c r="R249" s="5"/>
      <c r="S249" s="5"/>
      <c r="T249" s="5"/>
    </row>
    <row r="250" spans="1:20" x14ac:dyDescent="0.25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5"/>
      <c r="R250" s="5"/>
      <c r="S250" s="5"/>
      <c r="T250" s="5"/>
    </row>
    <row r="251" spans="1:20" x14ac:dyDescent="0.25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5"/>
      <c r="R251" s="5"/>
      <c r="S251" s="5"/>
      <c r="T251" s="5"/>
    </row>
    <row r="252" spans="1:20" x14ac:dyDescent="0.25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5"/>
      <c r="R252" s="5"/>
      <c r="S252" s="5"/>
      <c r="T252" s="5"/>
    </row>
    <row r="253" spans="1:20" x14ac:dyDescent="0.25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5"/>
      <c r="R253" s="5"/>
      <c r="S253" s="5"/>
      <c r="T253" s="5"/>
    </row>
    <row r="254" spans="1:20" x14ac:dyDescent="0.25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5"/>
      <c r="R254" s="5"/>
      <c r="S254" s="5"/>
      <c r="T254" s="5"/>
    </row>
    <row r="255" spans="1:20" x14ac:dyDescent="0.25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5"/>
      <c r="R255" s="5"/>
      <c r="S255" s="5"/>
      <c r="T255" s="5"/>
    </row>
    <row r="256" spans="1:20" x14ac:dyDescent="0.25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5"/>
      <c r="R256" s="5"/>
      <c r="S256" s="5"/>
      <c r="T256" s="5"/>
    </row>
    <row r="257" spans="1:20" x14ac:dyDescent="0.25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5"/>
      <c r="R257" s="5"/>
      <c r="S257" s="5"/>
      <c r="T257" s="5"/>
    </row>
    <row r="258" spans="1:20" x14ac:dyDescent="0.25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5"/>
      <c r="R258" s="5"/>
      <c r="S258" s="5"/>
      <c r="T258" s="5"/>
    </row>
    <row r="259" spans="1:20" x14ac:dyDescent="0.25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5"/>
      <c r="R259" s="5"/>
      <c r="S259" s="5"/>
      <c r="T259" s="5"/>
    </row>
    <row r="260" spans="1:20" x14ac:dyDescent="0.25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5"/>
      <c r="R260" s="5"/>
      <c r="S260" s="5"/>
      <c r="T260" s="5"/>
    </row>
    <row r="261" spans="1:20" x14ac:dyDescent="0.25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5"/>
      <c r="R261" s="5"/>
      <c r="S261" s="5"/>
      <c r="T261" s="5"/>
    </row>
    <row r="262" spans="1:20" x14ac:dyDescent="0.25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5"/>
      <c r="R262" s="5"/>
      <c r="S262" s="5"/>
      <c r="T262" s="5"/>
    </row>
    <row r="263" spans="1:20" x14ac:dyDescent="0.25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5"/>
      <c r="R263" s="5"/>
      <c r="S263" s="5"/>
      <c r="T263" s="5"/>
    </row>
    <row r="264" spans="1:20" x14ac:dyDescent="0.25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5"/>
      <c r="R264" s="5"/>
      <c r="S264" s="5"/>
      <c r="T264" s="5"/>
    </row>
    <row r="265" spans="1:20" x14ac:dyDescent="0.25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5"/>
      <c r="R265" s="5"/>
      <c r="S265" s="5"/>
      <c r="T265" s="5"/>
    </row>
    <row r="266" spans="1:20" x14ac:dyDescent="0.25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5"/>
      <c r="R266" s="5"/>
      <c r="S266" s="5"/>
      <c r="T266" s="5"/>
    </row>
    <row r="267" spans="1:20" x14ac:dyDescent="0.25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5"/>
      <c r="R267" s="5"/>
      <c r="S267" s="5"/>
      <c r="T267" s="5"/>
    </row>
    <row r="268" spans="1:20" x14ac:dyDescent="0.25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5"/>
      <c r="R268" s="5"/>
      <c r="S268" s="5"/>
      <c r="T268" s="5"/>
    </row>
    <row r="269" spans="1:20" x14ac:dyDescent="0.25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5"/>
      <c r="R269" s="5"/>
      <c r="S269" s="5"/>
      <c r="T269" s="5"/>
    </row>
    <row r="270" spans="1:20" x14ac:dyDescent="0.25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5"/>
      <c r="R270" s="5"/>
      <c r="S270" s="5"/>
      <c r="T270" s="5"/>
    </row>
    <row r="271" spans="1:20" x14ac:dyDescent="0.25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5"/>
      <c r="R271" s="5"/>
      <c r="S271" s="5"/>
      <c r="T271" s="5"/>
    </row>
    <row r="272" spans="1:20" x14ac:dyDescent="0.25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5"/>
      <c r="R272" s="5"/>
      <c r="S272" s="5"/>
      <c r="T272" s="5"/>
    </row>
    <row r="273" spans="1:20" x14ac:dyDescent="0.25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5"/>
      <c r="R273" s="5"/>
      <c r="S273" s="5"/>
      <c r="T273" s="5"/>
    </row>
    <row r="274" spans="1:20" x14ac:dyDescent="0.25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5"/>
      <c r="R274" s="5"/>
      <c r="S274" s="5"/>
      <c r="T274" s="5"/>
    </row>
    <row r="275" spans="1:20" x14ac:dyDescent="0.25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5"/>
      <c r="R275" s="5"/>
      <c r="S275" s="5"/>
      <c r="T275" s="5"/>
    </row>
    <row r="276" spans="1:20" x14ac:dyDescent="0.25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5"/>
      <c r="R276" s="5"/>
      <c r="S276" s="5"/>
      <c r="T276" s="5"/>
    </row>
    <row r="277" spans="1:20" x14ac:dyDescent="0.25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5"/>
      <c r="R277" s="5"/>
      <c r="S277" s="5"/>
      <c r="T277" s="5"/>
    </row>
    <row r="278" spans="1:20" x14ac:dyDescent="0.25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5"/>
      <c r="R278" s="5"/>
      <c r="S278" s="5"/>
      <c r="T278" s="5"/>
    </row>
    <row r="279" spans="1:20" x14ac:dyDescent="0.25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5"/>
      <c r="R279" s="5"/>
      <c r="S279" s="5"/>
      <c r="T279" s="5"/>
    </row>
    <row r="280" spans="1:20" x14ac:dyDescent="0.25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5"/>
      <c r="R280" s="5"/>
      <c r="S280" s="5"/>
      <c r="T280" s="5"/>
    </row>
    <row r="281" spans="1:20" x14ac:dyDescent="0.25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5"/>
      <c r="R281" s="5"/>
      <c r="S281" s="5"/>
      <c r="T281" s="5"/>
    </row>
    <row r="282" spans="1:20" x14ac:dyDescent="0.25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5"/>
      <c r="R282" s="5"/>
      <c r="S282" s="5"/>
      <c r="T282" s="5"/>
    </row>
    <row r="283" spans="1:20" x14ac:dyDescent="0.25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5"/>
      <c r="R283" s="5"/>
      <c r="S283" s="5"/>
      <c r="T283" s="5"/>
    </row>
    <row r="284" spans="1:20" x14ac:dyDescent="0.25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5"/>
      <c r="R284" s="5"/>
      <c r="S284" s="5"/>
      <c r="T284" s="5"/>
    </row>
    <row r="285" spans="1:20" x14ac:dyDescent="0.25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5"/>
      <c r="R285" s="5"/>
      <c r="S285" s="5"/>
      <c r="T285" s="5"/>
    </row>
    <row r="286" spans="1:20" x14ac:dyDescent="0.25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5"/>
      <c r="R286" s="5"/>
      <c r="S286" s="5"/>
      <c r="T286" s="5"/>
    </row>
    <row r="287" spans="1:20" x14ac:dyDescent="0.25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5"/>
      <c r="R287" s="5"/>
      <c r="S287" s="5"/>
      <c r="T287" s="5"/>
    </row>
    <row r="288" spans="1:20" x14ac:dyDescent="0.25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5"/>
      <c r="R288" s="5"/>
      <c r="S288" s="5"/>
      <c r="T288" s="5"/>
    </row>
    <row r="289" spans="1:20" x14ac:dyDescent="0.25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5"/>
      <c r="R289" s="5"/>
      <c r="S289" s="5"/>
      <c r="T289" s="5"/>
    </row>
    <row r="290" spans="1:20" x14ac:dyDescent="0.25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5"/>
      <c r="R290" s="5"/>
      <c r="S290" s="5"/>
      <c r="T290" s="5"/>
    </row>
    <row r="291" spans="1:20" x14ac:dyDescent="0.25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5"/>
      <c r="R291" s="5"/>
      <c r="S291" s="5"/>
      <c r="T291" s="5"/>
    </row>
    <row r="292" spans="1:20" x14ac:dyDescent="0.25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5"/>
      <c r="R292" s="5"/>
      <c r="S292" s="5"/>
      <c r="T292" s="5"/>
    </row>
    <row r="293" spans="1:20" x14ac:dyDescent="0.25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5"/>
      <c r="R293" s="5"/>
      <c r="S293" s="5"/>
      <c r="T293" s="5"/>
    </row>
    <row r="294" spans="1:20" x14ac:dyDescent="0.25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5"/>
      <c r="R294" s="5"/>
      <c r="S294" s="5"/>
      <c r="T294" s="5"/>
    </row>
    <row r="295" spans="1:20" x14ac:dyDescent="0.25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5"/>
      <c r="R295" s="5"/>
      <c r="S295" s="5"/>
      <c r="T295" s="5"/>
    </row>
    <row r="296" spans="1:20" x14ac:dyDescent="0.25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5"/>
      <c r="R296" s="5"/>
      <c r="S296" s="5"/>
      <c r="T296" s="5"/>
    </row>
    <row r="297" spans="1:20" x14ac:dyDescent="0.25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5"/>
      <c r="R297" s="5"/>
      <c r="S297" s="5"/>
      <c r="T297" s="5"/>
    </row>
    <row r="298" spans="1:20" x14ac:dyDescent="0.25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5"/>
      <c r="R298" s="5"/>
      <c r="S298" s="5"/>
      <c r="T298" s="5"/>
    </row>
    <row r="299" spans="1:20" x14ac:dyDescent="0.25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5"/>
      <c r="R299" s="5"/>
      <c r="S299" s="5"/>
      <c r="T299" s="5"/>
    </row>
    <row r="300" spans="1:20" x14ac:dyDescent="0.25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5"/>
      <c r="R300" s="5"/>
      <c r="S300" s="5"/>
      <c r="T300" s="5"/>
    </row>
    <row r="301" spans="1:20" x14ac:dyDescent="0.25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5"/>
      <c r="R301" s="5"/>
      <c r="S301" s="5"/>
      <c r="T301" s="5"/>
    </row>
    <row r="302" spans="1:20" x14ac:dyDescent="0.25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5"/>
      <c r="R302" s="5"/>
      <c r="S302" s="5"/>
      <c r="T302" s="5"/>
    </row>
    <row r="303" spans="1:20" x14ac:dyDescent="0.25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5"/>
      <c r="R303" s="5"/>
      <c r="S303" s="5"/>
      <c r="T303" s="5"/>
    </row>
    <row r="304" spans="1:20" x14ac:dyDescent="0.25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5"/>
      <c r="R304" s="5"/>
      <c r="S304" s="5"/>
      <c r="T304" s="5"/>
    </row>
    <row r="305" spans="1:20" x14ac:dyDescent="0.25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5"/>
      <c r="R305" s="5"/>
      <c r="S305" s="5"/>
      <c r="T305" s="5"/>
    </row>
    <row r="306" spans="1:20" x14ac:dyDescent="0.25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5"/>
      <c r="R306" s="5"/>
      <c r="S306" s="5"/>
      <c r="T306" s="5"/>
    </row>
    <row r="307" spans="1:20" x14ac:dyDescent="0.25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5"/>
      <c r="R307" s="5"/>
      <c r="S307" s="5"/>
      <c r="T307" s="5"/>
    </row>
    <row r="308" spans="1:20" x14ac:dyDescent="0.25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5"/>
      <c r="R308" s="5"/>
      <c r="S308" s="5"/>
      <c r="T308" s="5"/>
    </row>
    <row r="309" spans="1:20" x14ac:dyDescent="0.25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5"/>
      <c r="R309" s="5"/>
      <c r="S309" s="5"/>
      <c r="T309" s="5"/>
    </row>
    <row r="310" spans="1:20" x14ac:dyDescent="0.25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5"/>
      <c r="R310" s="5"/>
      <c r="S310" s="5"/>
      <c r="T310" s="5"/>
    </row>
    <row r="311" spans="1:20" x14ac:dyDescent="0.25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5"/>
      <c r="R311" s="5"/>
      <c r="S311" s="5"/>
      <c r="T311" s="5"/>
    </row>
    <row r="312" spans="1:20" x14ac:dyDescent="0.25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5"/>
      <c r="R312" s="5"/>
      <c r="S312" s="5"/>
      <c r="T312" s="5"/>
    </row>
    <row r="313" spans="1:20" x14ac:dyDescent="0.25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5"/>
      <c r="R313" s="5"/>
      <c r="S313" s="5"/>
      <c r="T313" s="5"/>
    </row>
    <row r="314" spans="1:20" x14ac:dyDescent="0.25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5"/>
      <c r="R314" s="5"/>
      <c r="S314" s="5"/>
      <c r="T314" s="5"/>
    </row>
    <row r="315" spans="1:20" x14ac:dyDescent="0.25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5"/>
      <c r="R315" s="5"/>
      <c r="S315" s="5"/>
      <c r="T315" s="5"/>
    </row>
    <row r="316" spans="1:20" x14ac:dyDescent="0.25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5"/>
      <c r="R316" s="5"/>
      <c r="S316" s="5"/>
      <c r="T316" s="5"/>
    </row>
    <row r="317" spans="1:20" x14ac:dyDescent="0.25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5"/>
      <c r="R317" s="5"/>
      <c r="S317" s="5"/>
      <c r="T317" s="5"/>
    </row>
    <row r="318" spans="1:20" x14ac:dyDescent="0.25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5"/>
      <c r="R318" s="5"/>
      <c r="S318" s="5"/>
      <c r="T318" s="5"/>
    </row>
    <row r="319" spans="1:20" x14ac:dyDescent="0.25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5"/>
      <c r="R319" s="5"/>
      <c r="S319" s="5"/>
      <c r="T319" s="5"/>
    </row>
    <row r="320" spans="1:20" x14ac:dyDescent="0.25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5"/>
      <c r="R320" s="5"/>
      <c r="S320" s="5"/>
      <c r="T320" s="5"/>
    </row>
    <row r="321" spans="1:20" x14ac:dyDescent="0.25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5"/>
      <c r="R321" s="5"/>
      <c r="S321" s="5"/>
      <c r="T321" s="5"/>
    </row>
    <row r="322" spans="1:20" x14ac:dyDescent="0.25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5"/>
      <c r="R322" s="5"/>
      <c r="S322" s="5"/>
      <c r="T322" s="5"/>
    </row>
    <row r="323" spans="1:20" x14ac:dyDescent="0.25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5"/>
      <c r="R323" s="5"/>
      <c r="S323" s="5"/>
      <c r="T323" s="5"/>
    </row>
    <row r="324" spans="1:20" x14ac:dyDescent="0.25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5"/>
      <c r="R324" s="5"/>
      <c r="S324" s="5"/>
      <c r="T324" s="5"/>
    </row>
    <row r="325" spans="1:20" x14ac:dyDescent="0.25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5"/>
      <c r="R325" s="5"/>
      <c r="S325" s="5"/>
      <c r="T325" s="5"/>
    </row>
    <row r="326" spans="1:20" x14ac:dyDescent="0.25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5"/>
      <c r="R326" s="5"/>
      <c r="S326" s="5"/>
      <c r="T326" s="5"/>
    </row>
    <row r="327" spans="1:20" x14ac:dyDescent="0.25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5"/>
      <c r="R327" s="5"/>
      <c r="S327" s="5"/>
      <c r="T327" s="5"/>
    </row>
    <row r="328" spans="1:20" x14ac:dyDescent="0.25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5"/>
      <c r="R328" s="5"/>
      <c r="S328" s="5"/>
      <c r="T328" s="5"/>
    </row>
    <row r="329" spans="1:20" x14ac:dyDescent="0.25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5"/>
      <c r="R329" s="5"/>
      <c r="S329" s="5"/>
      <c r="T329" s="5"/>
    </row>
    <row r="330" spans="1:20" x14ac:dyDescent="0.25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5"/>
      <c r="R330" s="5"/>
      <c r="S330" s="5"/>
      <c r="T330" s="5"/>
    </row>
    <row r="331" spans="1:20" x14ac:dyDescent="0.25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5"/>
      <c r="R331" s="5"/>
      <c r="S331" s="5"/>
      <c r="T331" s="5"/>
    </row>
    <row r="332" spans="1:20" x14ac:dyDescent="0.25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5"/>
      <c r="R332" s="5"/>
      <c r="S332" s="5"/>
      <c r="T332" s="5"/>
    </row>
    <row r="333" spans="1:20" x14ac:dyDescent="0.25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5"/>
      <c r="R333" s="5"/>
      <c r="S333" s="5"/>
      <c r="T333" s="5"/>
    </row>
    <row r="334" spans="1:20" x14ac:dyDescent="0.25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5"/>
      <c r="R334" s="5"/>
      <c r="S334" s="5"/>
      <c r="T334" s="5"/>
    </row>
    <row r="335" spans="1:20" x14ac:dyDescent="0.25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5"/>
      <c r="R335" s="5"/>
      <c r="S335" s="5"/>
      <c r="T335" s="5"/>
    </row>
    <row r="336" spans="1:20" x14ac:dyDescent="0.25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5"/>
      <c r="R336" s="5"/>
      <c r="S336" s="5"/>
      <c r="T336" s="5"/>
    </row>
    <row r="337" spans="1:20" x14ac:dyDescent="0.25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5"/>
      <c r="R337" s="5"/>
      <c r="S337" s="5"/>
      <c r="T337" s="5"/>
    </row>
    <row r="338" spans="1:20" x14ac:dyDescent="0.25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5"/>
      <c r="R338" s="5"/>
      <c r="S338" s="5"/>
      <c r="T338" s="5"/>
    </row>
    <row r="339" spans="1:20" x14ac:dyDescent="0.25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5"/>
      <c r="R339" s="5"/>
      <c r="S339" s="5"/>
      <c r="T339" s="5"/>
    </row>
    <row r="340" spans="1:20" x14ac:dyDescent="0.25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5"/>
      <c r="R340" s="5"/>
      <c r="S340" s="5"/>
      <c r="T340" s="5"/>
    </row>
    <row r="341" spans="1:20" x14ac:dyDescent="0.25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5"/>
      <c r="R341" s="5"/>
      <c r="S341" s="5"/>
      <c r="T341" s="5"/>
    </row>
    <row r="342" spans="1:20" x14ac:dyDescent="0.25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5"/>
      <c r="R342" s="5"/>
      <c r="S342" s="5"/>
      <c r="T342" s="5"/>
    </row>
    <row r="343" spans="1:20" x14ac:dyDescent="0.25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5"/>
      <c r="R343" s="5"/>
      <c r="S343" s="5"/>
      <c r="T343" s="5"/>
    </row>
    <row r="344" spans="1:20" x14ac:dyDescent="0.25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5"/>
      <c r="R344" s="5"/>
      <c r="S344" s="5"/>
      <c r="T344" s="5"/>
    </row>
    <row r="345" spans="1:20" x14ac:dyDescent="0.25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5"/>
      <c r="R345" s="5"/>
      <c r="S345" s="5"/>
      <c r="T345" s="5"/>
    </row>
    <row r="346" spans="1:20" x14ac:dyDescent="0.25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5"/>
      <c r="R346" s="5"/>
      <c r="S346" s="5"/>
      <c r="T346" s="5"/>
    </row>
    <row r="347" spans="1:20" x14ac:dyDescent="0.25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5"/>
      <c r="R347" s="5"/>
      <c r="S347" s="5"/>
      <c r="T347" s="5"/>
    </row>
    <row r="348" spans="1:20" x14ac:dyDescent="0.25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5"/>
      <c r="R348" s="5"/>
      <c r="S348" s="5"/>
      <c r="T348" s="5"/>
    </row>
    <row r="349" spans="1:20" x14ac:dyDescent="0.25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5"/>
      <c r="R349" s="5"/>
      <c r="S349" s="5"/>
      <c r="T349" s="5"/>
    </row>
    <row r="350" spans="1:20" x14ac:dyDescent="0.25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5"/>
      <c r="R350" s="5"/>
      <c r="S350" s="5"/>
      <c r="T350" s="5"/>
    </row>
    <row r="351" spans="1:20" x14ac:dyDescent="0.25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5"/>
      <c r="R351" s="5"/>
      <c r="S351" s="5"/>
      <c r="T351" s="5"/>
    </row>
    <row r="352" spans="1:20" x14ac:dyDescent="0.25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5"/>
      <c r="R352" s="5"/>
      <c r="S352" s="5"/>
      <c r="T352" s="5"/>
    </row>
    <row r="353" spans="1:20" x14ac:dyDescent="0.25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5"/>
      <c r="R353" s="5"/>
      <c r="S353" s="5"/>
      <c r="T353" s="5"/>
    </row>
    <row r="354" spans="1:20" x14ac:dyDescent="0.25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5"/>
      <c r="R354" s="5"/>
      <c r="S354" s="5"/>
      <c r="T354" s="5"/>
    </row>
    <row r="355" spans="1:20" x14ac:dyDescent="0.25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5"/>
      <c r="R355" s="5"/>
      <c r="S355" s="5"/>
      <c r="T355" s="5"/>
    </row>
    <row r="356" spans="1:20" x14ac:dyDescent="0.25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5"/>
      <c r="R356" s="5"/>
      <c r="S356" s="5"/>
      <c r="T356" s="5"/>
    </row>
    <row r="357" spans="1:20" x14ac:dyDescent="0.25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5"/>
      <c r="R357" s="5"/>
      <c r="S357" s="5"/>
      <c r="T357" s="5"/>
    </row>
    <row r="358" spans="1:20" x14ac:dyDescent="0.25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5"/>
      <c r="R358" s="5"/>
      <c r="S358" s="5"/>
      <c r="T358" s="5"/>
    </row>
    <row r="359" spans="1:20" x14ac:dyDescent="0.25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5"/>
      <c r="R359" s="5"/>
      <c r="S359" s="5"/>
      <c r="T359" s="5"/>
    </row>
    <row r="360" spans="1:20" x14ac:dyDescent="0.25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5"/>
      <c r="R360" s="5"/>
      <c r="S360" s="5"/>
      <c r="T360" s="5"/>
    </row>
    <row r="361" spans="1:20" x14ac:dyDescent="0.25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5"/>
      <c r="R361" s="5"/>
      <c r="S361" s="5"/>
      <c r="T361" s="5"/>
    </row>
    <row r="362" spans="1:20" x14ac:dyDescent="0.25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5"/>
      <c r="R362" s="5"/>
      <c r="S362" s="5"/>
      <c r="T362" s="5"/>
    </row>
    <row r="363" spans="1:20" x14ac:dyDescent="0.25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5"/>
      <c r="R363" s="5"/>
      <c r="S363" s="5"/>
      <c r="T363" s="5"/>
    </row>
    <row r="364" spans="1:20" x14ac:dyDescent="0.25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5"/>
      <c r="R364" s="5"/>
      <c r="S364" s="5"/>
      <c r="T364" s="5"/>
    </row>
    <row r="365" spans="1:20" x14ac:dyDescent="0.25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5"/>
      <c r="R365" s="5"/>
      <c r="S365" s="5"/>
      <c r="T365" s="5"/>
    </row>
    <row r="366" spans="1:20" x14ac:dyDescent="0.25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5"/>
      <c r="R366" s="5"/>
      <c r="S366" s="5"/>
      <c r="T366" s="5"/>
    </row>
    <row r="367" spans="1:20" x14ac:dyDescent="0.25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5"/>
      <c r="R367" s="5"/>
      <c r="S367" s="5"/>
      <c r="T367" s="5"/>
    </row>
    <row r="368" spans="1:20" x14ac:dyDescent="0.25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5"/>
      <c r="R368" s="5"/>
      <c r="S368" s="5"/>
      <c r="T368" s="5"/>
    </row>
    <row r="369" spans="1:20" x14ac:dyDescent="0.25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5"/>
      <c r="R369" s="5"/>
      <c r="S369" s="5"/>
      <c r="T369" s="5"/>
    </row>
    <row r="370" spans="1:20" x14ac:dyDescent="0.25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5"/>
      <c r="R370" s="5"/>
      <c r="S370" s="5"/>
      <c r="T370" s="5"/>
    </row>
    <row r="371" spans="1:20" x14ac:dyDescent="0.25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5"/>
      <c r="R371" s="5"/>
      <c r="S371" s="5"/>
      <c r="T371" s="5"/>
    </row>
    <row r="372" spans="1:20" x14ac:dyDescent="0.25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5"/>
      <c r="R372" s="5"/>
      <c r="S372" s="5"/>
      <c r="T372" s="5"/>
    </row>
    <row r="373" spans="1:20" x14ac:dyDescent="0.25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5"/>
      <c r="R373" s="5"/>
      <c r="S373" s="5"/>
      <c r="T373" s="5"/>
    </row>
    <row r="374" spans="1:20" x14ac:dyDescent="0.25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5"/>
      <c r="R374" s="5"/>
      <c r="S374" s="5"/>
      <c r="T374" s="5"/>
    </row>
    <row r="375" spans="1:20" x14ac:dyDescent="0.25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5"/>
      <c r="R375" s="5"/>
      <c r="S375" s="5"/>
      <c r="T375" s="5"/>
    </row>
    <row r="376" spans="1:20" x14ac:dyDescent="0.25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5"/>
      <c r="R376" s="5"/>
      <c r="S376" s="5"/>
      <c r="T376" s="5"/>
    </row>
    <row r="377" spans="1:20" x14ac:dyDescent="0.25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5"/>
      <c r="R377" s="5"/>
      <c r="S377" s="5"/>
      <c r="T377" s="5"/>
    </row>
    <row r="378" spans="1:20" x14ac:dyDescent="0.25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5"/>
      <c r="R378" s="5"/>
      <c r="S378" s="5"/>
      <c r="T378" s="5"/>
    </row>
    <row r="379" spans="1:20" x14ac:dyDescent="0.25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5"/>
      <c r="R379" s="5"/>
      <c r="S379" s="5"/>
      <c r="T379" s="5"/>
    </row>
    <row r="380" spans="1:20" x14ac:dyDescent="0.25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5"/>
      <c r="R380" s="5"/>
      <c r="S380" s="5"/>
      <c r="T380" s="5"/>
    </row>
    <row r="381" spans="1:20" x14ac:dyDescent="0.25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5"/>
      <c r="R381" s="5"/>
      <c r="S381" s="5"/>
      <c r="T381" s="5"/>
    </row>
    <row r="382" spans="1:20" x14ac:dyDescent="0.25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5"/>
      <c r="R382" s="5"/>
      <c r="S382" s="5"/>
      <c r="T382" s="5"/>
    </row>
    <row r="383" spans="1:20" x14ac:dyDescent="0.25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5"/>
      <c r="R383" s="5"/>
      <c r="S383" s="5"/>
      <c r="T383" s="5"/>
    </row>
    <row r="384" spans="1:20" x14ac:dyDescent="0.25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5"/>
      <c r="R384" s="5"/>
      <c r="S384" s="5"/>
      <c r="T384" s="5"/>
    </row>
    <row r="385" spans="1:20" x14ac:dyDescent="0.25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5"/>
      <c r="R385" s="5"/>
      <c r="S385" s="5"/>
      <c r="T385" s="5"/>
    </row>
    <row r="386" spans="1:20" x14ac:dyDescent="0.25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5"/>
      <c r="R386" s="5"/>
      <c r="S386" s="5"/>
      <c r="T386" s="5"/>
    </row>
    <row r="387" spans="1:20" x14ac:dyDescent="0.25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5"/>
      <c r="R387" s="5"/>
      <c r="S387" s="5"/>
      <c r="T387" s="5"/>
    </row>
    <row r="388" spans="1:20" x14ac:dyDescent="0.25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5"/>
      <c r="R388" s="5"/>
      <c r="S388" s="5"/>
      <c r="T388" s="5"/>
    </row>
    <row r="389" spans="1:20" x14ac:dyDescent="0.25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5"/>
      <c r="R389" s="5"/>
      <c r="S389" s="5"/>
      <c r="T389" s="5"/>
    </row>
    <row r="390" spans="1:20" x14ac:dyDescent="0.25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5"/>
      <c r="R390" s="5"/>
      <c r="S390" s="5"/>
      <c r="T390" s="5"/>
    </row>
    <row r="391" spans="1:20" x14ac:dyDescent="0.25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5"/>
      <c r="R391" s="5"/>
      <c r="S391" s="5"/>
      <c r="T391" s="5"/>
    </row>
    <row r="392" spans="1:20" x14ac:dyDescent="0.25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5"/>
      <c r="R392" s="5"/>
      <c r="S392" s="5"/>
      <c r="T392" s="5"/>
    </row>
    <row r="393" spans="1:20" x14ac:dyDescent="0.25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5"/>
      <c r="R393" s="5"/>
      <c r="S393" s="5"/>
      <c r="T393" s="5"/>
    </row>
    <row r="394" spans="1:20" x14ac:dyDescent="0.25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5"/>
      <c r="R394" s="5"/>
      <c r="S394" s="5"/>
      <c r="T394" s="5"/>
    </row>
    <row r="395" spans="1:20" x14ac:dyDescent="0.25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5"/>
      <c r="R395" s="5"/>
      <c r="S395" s="5"/>
      <c r="T395" s="5"/>
    </row>
    <row r="396" spans="1:20" x14ac:dyDescent="0.25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5"/>
      <c r="R396" s="5"/>
      <c r="S396" s="5"/>
      <c r="T396" s="5"/>
    </row>
    <row r="397" spans="1:20" x14ac:dyDescent="0.25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5"/>
      <c r="R397" s="5"/>
      <c r="S397" s="5"/>
      <c r="T397" s="5"/>
    </row>
    <row r="398" spans="1:20" x14ac:dyDescent="0.25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5"/>
      <c r="R398" s="5"/>
      <c r="S398" s="5"/>
      <c r="T398" s="5"/>
    </row>
    <row r="399" spans="1:20" x14ac:dyDescent="0.25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5"/>
      <c r="R399" s="5"/>
      <c r="S399" s="5"/>
      <c r="T399" s="5"/>
    </row>
    <row r="400" spans="1:20" x14ac:dyDescent="0.25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5"/>
      <c r="R400" s="5"/>
      <c r="S400" s="5"/>
      <c r="T400" s="5"/>
    </row>
    <row r="401" spans="1:20" x14ac:dyDescent="0.25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5"/>
      <c r="R401" s="5"/>
      <c r="S401" s="5"/>
      <c r="T401" s="5"/>
    </row>
    <row r="402" spans="1:20" x14ac:dyDescent="0.25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5"/>
      <c r="R402" s="5"/>
      <c r="S402" s="5"/>
      <c r="T402" s="5"/>
    </row>
    <row r="403" spans="1:20" x14ac:dyDescent="0.25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5"/>
      <c r="R403" s="5"/>
      <c r="S403" s="5"/>
      <c r="T403" s="5"/>
    </row>
    <row r="404" spans="1:20" x14ac:dyDescent="0.25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5"/>
      <c r="R404" s="5"/>
      <c r="S404" s="5"/>
      <c r="T404" s="5"/>
    </row>
    <row r="405" spans="1:20" x14ac:dyDescent="0.25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5"/>
      <c r="R405" s="5"/>
      <c r="S405" s="5"/>
      <c r="T405" s="5"/>
    </row>
    <row r="406" spans="1:20" x14ac:dyDescent="0.25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5"/>
      <c r="R406" s="5"/>
      <c r="S406" s="5"/>
      <c r="T406" s="5"/>
    </row>
    <row r="407" spans="1:20" x14ac:dyDescent="0.25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5"/>
      <c r="R407" s="5"/>
      <c r="S407" s="5"/>
      <c r="T407" s="5"/>
    </row>
    <row r="408" spans="1:20" x14ac:dyDescent="0.25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5"/>
      <c r="R408" s="5"/>
      <c r="S408" s="5"/>
      <c r="T408" s="5"/>
    </row>
    <row r="409" spans="1:20" x14ac:dyDescent="0.25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5"/>
      <c r="R409" s="5"/>
      <c r="S409" s="5"/>
      <c r="T409" s="5"/>
    </row>
    <row r="410" spans="1:20" x14ac:dyDescent="0.25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5"/>
      <c r="R410" s="5"/>
      <c r="S410" s="5"/>
      <c r="T410" s="5"/>
    </row>
    <row r="411" spans="1:20" x14ac:dyDescent="0.25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5"/>
      <c r="R411" s="5"/>
      <c r="S411" s="5"/>
      <c r="T411" s="5"/>
    </row>
    <row r="412" spans="1:20" x14ac:dyDescent="0.25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5"/>
      <c r="R412" s="5"/>
      <c r="S412" s="5"/>
      <c r="T412" s="5"/>
    </row>
    <row r="413" spans="1:20" x14ac:dyDescent="0.25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5"/>
      <c r="R413" s="5"/>
      <c r="S413" s="5"/>
      <c r="T413" s="5"/>
    </row>
    <row r="414" spans="1:20" x14ac:dyDescent="0.25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5"/>
      <c r="R414" s="5"/>
      <c r="S414" s="5"/>
      <c r="T414" s="5"/>
    </row>
    <row r="415" spans="1:20" x14ac:dyDescent="0.25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5"/>
      <c r="R415" s="5"/>
      <c r="S415" s="5"/>
      <c r="T415" s="5"/>
    </row>
    <row r="416" spans="1:20" x14ac:dyDescent="0.25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5"/>
      <c r="R416" s="5"/>
      <c r="S416" s="5"/>
      <c r="T416" s="5"/>
    </row>
    <row r="417" spans="1:20" x14ac:dyDescent="0.25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5"/>
      <c r="R417" s="5"/>
      <c r="S417" s="5"/>
      <c r="T417" s="5"/>
    </row>
    <row r="418" spans="1:20" x14ac:dyDescent="0.25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5"/>
      <c r="R418" s="5"/>
      <c r="S418" s="5"/>
      <c r="T418" s="5"/>
    </row>
    <row r="419" spans="1:20" x14ac:dyDescent="0.25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5"/>
      <c r="R419" s="5"/>
      <c r="S419" s="5"/>
      <c r="T419" s="5"/>
    </row>
    <row r="420" spans="1:20" x14ac:dyDescent="0.25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5"/>
      <c r="R420" s="5"/>
      <c r="S420" s="5"/>
      <c r="T420" s="5"/>
    </row>
    <row r="421" spans="1:20" x14ac:dyDescent="0.25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5"/>
      <c r="R421" s="5"/>
      <c r="S421" s="5"/>
      <c r="T421" s="5"/>
    </row>
    <row r="422" spans="1:20" x14ac:dyDescent="0.25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5"/>
      <c r="R422" s="5"/>
      <c r="S422" s="5"/>
      <c r="T422" s="5"/>
    </row>
    <row r="423" spans="1:20" x14ac:dyDescent="0.25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5"/>
      <c r="R423" s="5"/>
      <c r="S423" s="5"/>
      <c r="T423" s="5"/>
    </row>
    <row r="424" spans="1:20" x14ac:dyDescent="0.25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5"/>
      <c r="R424" s="5"/>
      <c r="S424" s="5"/>
      <c r="T424" s="5"/>
    </row>
    <row r="425" spans="1:20" x14ac:dyDescent="0.25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5"/>
      <c r="R425" s="5"/>
      <c r="S425" s="5"/>
      <c r="T425" s="5"/>
    </row>
    <row r="426" spans="1:20" x14ac:dyDescent="0.25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5"/>
      <c r="R426" s="5"/>
      <c r="S426" s="5"/>
      <c r="T426" s="5"/>
    </row>
    <row r="427" spans="1:20" x14ac:dyDescent="0.25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5"/>
      <c r="R427" s="5"/>
      <c r="S427" s="5"/>
      <c r="T427" s="5"/>
    </row>
    <row r="428" spans="1:20" x14ac:dyDescent="0.25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5"/>
      <c r="R428" s="5"/>
      <c r="S428" s="5"/>
      <c r="T428" s="5"/>
    </row>
    <row r="429" spans="1:20" x14ac:dyDescent="0.25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5"/>
      <c r="R429" s="5"/>
      <c r="S429" s="5"/>
      <c r="T429" s="5"/>
    </row>
    <row r="430" spans="1:20" x14ac:dyDescent="0.25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5"/>
      <c r="R430" s="5"/>
      <c r="S430" s="5"/>
      <c r="T430" s="5"/>
    </row>
    <row r="431" spans="1:20" x14ac:dyDescent="0.25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5"/>
      <c r="R431" s="5"/>
      <c r="S431" s="5"/>
      <c r="T431" s="5"/>
    </row>
    <row r="432" spans="1:20" x14ac:dyDescent="0.25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5"/>
      <c r="R432" s="5"/>
      <c r="S432" s="5"/>
      <c r="T432" s="5"/>
    </row>
    <row r="433" spans="1:20" x14ac:dyDescent="0.25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5"/>
      <c r="R433" s="5"/>
      <c r="S433" s="5"/>
      <c r="T433" s="5"/>
    </row>
    <row r="434" spans="1:20" x14ac:dyDescent="0.25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5"/>
      <c r="R434" s="5"/>
      <c r="S434" s="5"/>
      <c r="T434" s="5"/>
    </row>
    <row r="435" spans="1:20" x14ac:dyDescent="0.25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5"/>
      <c r="R435" s="5"/>
      <c r="S435" s="5"/>
      <c r="T435" s="5"/>
    </row>
    <row r="436" spans="1:20" x14ac:dyDescent="0.25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5"/>
      <c r="R436" s="5"/>
      <c r="S436" s="5"/>
      <c r="T436" s="5"/>
    </row>
    <row r="437" spans="1:20" x14ac:dyDescent="0.25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5"/>
      <c r="R437" s="5"/>
      <c r="S437" s="5"/>
      <c r="T437" s="5"/>
    </row>
    <row r="438" spans="1:20" x14ac:dyDescent="0.25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5"/>
      <c r="R438" s="5"/>
      <c r="S438" s="5"/>
      <c r="T438" s="5"/>
    </row>
    <row r="439" spans="1:20" x14ac:dyDescent="0.25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5"/>
      <c r="R439" s="5"/>
      <c r="S439" s="5"/>
      <c r="T439" s="5"/>
    </row>
    <row r="440" spans="1:20" x14ac:dyDescent="0.25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5"/>
      <c r="R440" s="5"/>
      <c r="S440" s="5"/>
      <c r="T440" s="5"/>
    </row>
    <row r="441" spans="1:20" x14ac:dyDescent="0.25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5"/>
      <c r="R441" s="5"/>
      <c r="S441" s="5"/>
      <c r="T441" s="5"/>
    </row>
    <row r="442" spans="1:20" x14ac:dyDescent="0.25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5"/>
      <c r="R442" s="5"/>
      <c r="S442" s="5"/>
      <c r="T442" s="5"/>
    </row>
    <row r="443" spans="1:20" x14ac:dyDescent="0.25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5"/>
      <c r="R443" s="5"/>
      <c r="S443" s="5"/>
      <c r="T443" s="5"/>
    </row>
    <row r="444" spans="1:20" x14ac:dyDescent="0.25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5"/>
      <c r="R444" s="5"/>
      <c r="S444" s="5"/>
      <c r="T444" s="5"/>
    </row>
    <row r="445" spans="1:20" x14ac:dyDescent="0.25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5"/>
      <c r="R445" s="5"/>
      <c r="S445" s="5"/>
      <c r="T445" s="5"/>
    </row>
    <row r="446" spans="1:20" x14ac:dyDescent="0.25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5"/>
      <c r="R446" s="5"/>
      <c r="S446" s="5"/>
      <c r="T446" s="5"/>
    </row>
    <row r="447" spans="1:20" x14ac:dyDescent="0.25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5"/>
      <c r="R447" s="5"/>
      <c r="S447" s="5"/>
      <c r="T447" s="5"/>
    </row>
    <row r="448" spans="1:20" x14ac:dyDescent="0.25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5"/>
      <c r="R448" s="5"/>
      <c r="S448" s="5"/>
      <c r="T448" s="5"/>
    </row>
    <row r="449" spans="1:20" x14ac:dyDescent="0.25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5"/>
      <c r="R449" s="5"/>
      <c r="S449" s="5"/>
      <c r="T449" s="5"/>
    </row>
    <row r="450" spans="1:20" x14ac:dyDescent="0.25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5"/>
      <c r="R450" s="5"/>
      <c r="S450" s="5"/>
      <c r="T450" s="5"/>
    </row>
    <row r="451" spans="1:20" x14ac:dyDescent="0.25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5"/>
      <c r="R451" s="5"/>
      <c r="S451" s="5"/>
      <c r="T451" s="5"/>
    </row>
    <row r="452" spans="1:20" x14ac:dyDescent="0.25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5"/>
      <c r="R452" s="5"/>
      <c r="S452" s="5"/>
      <c r="T452" s="5"/>
    </row>
    <row r="453" spans="1:20" x14ac:dyDescent="0.25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5"/>
      <c r="R453" s="5"/>
      <c r="S453" s="5"/>
      <c r="T453" s="5"/>
    </row>
    <row r="454" spans="1:20" x14ac:dyDescent="0.25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5"/>
      <c r="R454" s="5"/>
      <c r="S454" s="5"/>
      <c r="T454" s="5"/>
    </row>
    <row r="455" spans="1:20" x14ac:dyDescent="0.25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5"/>
      <c r="R455" s="5"/>
      <c r="S455" s="5"/>
      <c r="T455" s="5"/>
    </row>
    <row r="456" spans="1:20" x14ac:dyDescent="0.25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5"/>
      <c r="R456" s="5"/>
      <c r="S456" s="5"/>
      <c r="T456" s="5"/>
    </row>
    <row r="457" spans="1:20" x14ac:dyDescent="0.25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5"/>
      <c r="R457" s="5"/>
      <c r="S457" s="5"/>
      <c r="T457" s="5"/>
    </row>
    <row r="458" spans="1:20" x14ac:dyDescent="0.25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5"/>
      <c r="R458" s="5"/>
      <c r="S458" s="5"/>
      <c r="T458" s="5"/>
    </row>
    <row r="459" spans="1:20" x14ac:dyDescent="0.25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5"/>
      <c r="R459" s="5"/>
      <c r="S459" s="5"/>
      <c r="T459" s="5"/>
    </row>
    <row r="460" spans="1:20" x14ac:dyDescent="0.25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5"/>
      <c r="R460" s="5"/>
      <c r="S460" s="5"/>
      <c r="T460" s="5"/>
    </row>
    <row r="461" spans="1:20" x14ac:dyDescent="0.25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5"/>
      <c r="R461" s="5"/>
      <c r="S461" s="5"/>
      <c r="T461" s="5"/>
    </row>
    <row r="462" spans="1:20" x14ac:dyDescent="0.25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5"/>
      <c r="R462" s="5"/>
      <c r="S462" s="5"/>
      <c r="T462" s="5"/>
    </row>
    <row r="463" spans="1:20" x14ac:dyDescent="0.25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5"/>
      <c r="R463" s="5"/>
      <c r="S463" s="5"/>
      <c r="T463" s="5"/>
    </row>
    <row r="464" spans="1:20" x14ac:dyDescent="0.25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5"/>
      <c r="R464" s="5"/>
      <c r="S464" s="5"/>
      <c r="T464" s="5"/>
    </row>
    <row r="465" spans="1:20" x14ac:dyDescent="0.25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5"/>
      <c r="R465" s="5"/>
      <c r="S465" s="5"/>
      <c r="T465" s="5"/>
    </row>
    <row r="466" spans="1:20" x14ac:dyDescent="0.25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5"/>
      <c r="R466" s="5"/>
      <c r="S466" s="5"/>
      <c r="T466" s="5"/>
    </row>
    <row r="467" spans="1:20" x14ac:dyDescent="0.25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5"/>
      <c r="R467" s="5"/>
      <c r="S467" s="5"/>
      <c r="T467" s="5"/>
    </row>
    <row r="468" spans="1:20" x14ac:dyDescent="0.25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5"/>
      <c r="R468" s="5"/>
      <c r="S468" s="5"/>
      <c r="T468" s="5"/>
    </row>
    <row r="469" spans="1:20" x14ac:dyDescent="0.25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5"/>
      <c r="R469" s="5"/>
      <c r="S469" s="5"/>
      <c r="T469" s="5"/>
    </row>
    <row r="470" spans="1:20" x14ac:dyDescent="0.25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5"/>
      <c r="R470" s="5"/>
      <c r="S470" s="5"/>
      <c r="T470" s="5"/>
    </row>
    <row r="471" spans="1:20" x14ac:dyDescent="0.25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5"/>
      <c r="R471" s="5"/>
      <c r="S471" s="5"/>
      <c r="T471" s="5"/>
    </row>
    <row r="472" spans="1:20" x14ac:dyDescent="0.25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5"/>
      <c r="R472" s="5"/>
      <c r="S472" s="5"/>
      <c r="T472" s="5"/>
    </row>
    <row r="473" spans="1:20" x14ac:dyDescent="0.25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5"/>
      <c r="R473" s="5"/>
      <c r="S473" s="5"/>
      <c r="T473" s="5"/>
    </row>
    <row r="474" spans="1:20" x14ac:dyDescent="0.25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5"/>
      <c r="R474" s="5"/>
      <c r="S474" s="5"/>
      <c r="T474" s="5"/>
    </row>
    <row r="475" spans="1:20" x14ac:dyDescent="0.25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5"/>
      <c r="R475" s="5"/>
      <c r="S475" s="5"/>
      <c r="T475" s="5"/>
    </row>
    <row r="476" spans="1:20" x14ac:dyDescent="0.25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5"/>
      <c r="R476" s="5"/>
      <c r="S476" s="5"/>
      <c r="T476" s="5"/>
    </row>
    <row r="477" spans="1:20" x14ac:dyDescent="0.25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5"/>
      <c r="R477" s="5"/>
      <c r="S477" s="5"/>
      <c r="T477" s="5"/>
    </row>
    <row r="478" spans="1:20" x14ac:dyDescent="0.25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5"/>
      <c r="R478" s="5"/>
      <c r="S478" s="5"/>
      <c r="T478" s="5"/>
    </row>
    <row r="479" spans="1:20" x14ac:dyDescent="0.25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5"/>
      <c r="R479" s="5"/>
      <c r="S479" s="5"/>
      <c r="T479" s="5"/>
    </row>
    <row r="480" spans="1:20" x14ac:dyDescent="0.25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5"/>
      <c r="R480" s="5"/>
      <c r="S480" s="5"/>
      <c r="T480" s="5"/>
    </row>
    <row r="481" spans="1:20" x14ac:dyDescent="0.25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5"/>
      <c r="R481" s="5"/>
      <c r="S481" s="5"/>
      <c r="T481" s="5"/>
    </row>
    <row r="482" spans="1:20" x14ac:dyDescent="0.25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5"/>
      <c r="R482" s="5"/>
      <c r="S482" s="5"/>
      <c r="T482" s="5"/>
    </row>
    <row r="483" spans="1:20" x14ac:dyDescent="0.25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5"/>
      <c r="R483" s="5"/>
      <c r="S483" s="5"/>
      <c r="T483" s="5"/>
    </row>
    <row r="484" spans="1:20" x14ac:dyDescent="0.25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5"/>
      <c r="R484" s="5"/>
      <c r="S484" s="5"/>
      <c r="T484" s="5"/>
    </row>
    <row r="485" spans="1:20" x14ac:dyDescent="0.25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5"/>
      <c r="R485" s="5"/>
      <c r="S485" s="5"/>
      <c r="T485" s="5"/>
    </row>
    <row r="486" spans="1:20" x14ac:dyDescent="0.25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5"/>
      <c r="R486" s="5"/>
      <c r="S486" s="5"/>
      <c r="T486" s="5"/>
    </row>
    <row r="487" spans="1:20" x14ac:dyDescent="0.25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5"/>
      <c r="R487" s="5"/>
      <c r="S487" s="5"/>
      <c r="T487" s="5"/>
    </row>
    <row r="488" spans="1:20" x14ac:dyDescent="0.25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5"/>
      <c r="R488" s="5"/>
      <c r="S488" s="5"/>
      <c r="T488" s="5"/>
    </row>
    <row r="489" spans="1:20" x14ac:dyDescent="0.25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5"/>
      <c r="R489" s="5"/>
      <c r="S489" s="5"/>
      <c r="T489" s="5"/>
    </row>
    <row r="490" spans="1:20" x14ac:dyDescent="0.25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5"/>
      <c r="R490" s="5"/>
      <c r="S490" s="5"/>
      <c r="T490" s="5"/>
    </row>
    <row r="491" spans="1:20" x14ac:dyDescent="0.25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5"/>
      <c r="R491" s="5"/>
      <c r="S491" s="5"/>
      <c r="T491" s="5"/>
    </row>
    <row r="492" spans="1:20" x14ac:dyDescent="0.25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5"/>
      <c r="R492" s="5"/>
      <c r="S492" s="5"/>
      <c r="T492" s="5"/>
    </row>
    <row r="493" spans="1:20" x14ac:dyDescent="0.25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5"/>
      <c r="R493" s="5"/>
      <c r="S493" s="5"/>
      <c r="T493" s="5"/>
    </row>
    <row r="494" spans="1:20" x14ac:dyDescent="0.25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5"/>
      <c r="R494" s="5"/>
      <c r="S494" s="5"/>
      <c r="T494" s="5"/>
    </row>
    <row r="495" spans="1:20" x14ac:dyDescent="0.25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5"/>
      <c r="R495" s="5"/>
      <c r="S495" s="5"/>
      <c r="T495" s="5"/>
    </row>
    <row r="496" spans="1:20" x14ac:dyDescent="0.25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5"/>
      <c r="R496" s="5"/>
      <c r="S496" s="5"/>
      <c r="T496" s="5"/>
    </row>
    <row r="497" spans="1:20" x14ac:dyDescent="0.25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5"/>
      <c r="R497" s="5"/>
      <c r="S497" s="5"/>
      <c r="T497" s="5"/>
    </row>
    <row r="498" spans="1:20" x14ac:dyDescent="0.25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5"/>
      <c r="R498" s="5"/>
      <c r="S498" s="5"/>
      <c r="T498" s="5"/>
    </row>
    <row r="499" spans="1:20" x14ac:dyDescent="0.25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5"/>
      <c r="R499" s="5"/>
      <c r="S499" s="5"/>
      <c r="T499" s="5"/>
    </row>
    <row r="500" spans="1:20" x14ac:dyDescent="0.25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5"/>
      <c r="R500" s="5"/>
      <c r="S500" s="5"/>
      <c r="T500" s="5"/>
    </row>
    <row r="501" spans="1:20" x14ac:dyDescent="0.25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5"/>
      <c r="R501" s="5"/>
      <c r="S501" s="5"/>
      <c r="T501" s="5"/>
    </row>
    <row r="502" spans="1:20" x14ac:dyDescent="0.25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5"/>
      <c r="R502" s="5"/>
      <c r="S502" s="5"/>
      <c r="T502" s="5"/>
    </row>
    <row r="503" spans="1:20" x14ac:dyDescent="0.25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5"/>
      <c r="R503" s="5"/>
      <c r="S503" s="5"/>
      <c r="T503" s="5"/>
    </row>
    <row r="504" spans="1:20" x14ac:dyDescent="0.25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5"/>
      <c r="R504" s="5"/>
      <c r="S504" s="5"/>
      <c r="T504" s="5"/>
    </row>
    <row r="505" spans="1:20" x14ac:dyDescent="0.25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5"/>
      <c r="R505" s="5"/>
      <c r="S505" s="5"/>
      <c r="T505" s="5"/>
    </row>
    <row r="506" spans="1:20" x14ac:dyDescent="0.25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5"/>
      <c r="R506" s="5"/>
      <c r="S506" s="5"/>
      <c r="T506" s="5"/>
    </row>
    <row r="507" spans="1:20" x14ac:dyDescent="0.25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5"/>
      <c r="R507" s="5"/>
      <c r="S507" s="5"/>
      <c r="T507" s="5"/>
    </row>
    <row r="508" spans="1:20" x14ac:dyDescent="0.25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5"/>
      <c r="R508" s="5"/>
      <c r="S508" s="5"/>
      <c r="T508" s="5"/>
    </row>
    <row r="509" spans="1:20" x14ac:dyDescent="0.25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5"/>
      <c r="R509" s="5"/>
      <c r="S509" s="5"/>
      <c r="T509" s="5"/>
    </row>
    <row r="510" spans="1:20" x14ac:dyDescent="0.25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5"/>
      <c r="R510" s="5"/>
      <c r="S510" s="5"/>
      <c r="T510" s="5"/>
    </row>
    <row r="511" spans="1:20" x14ac:dyDescent="0.25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5"/>
      <c r="R511" s="5"/>
      <c r="S511" s="5"/>
      <c r="T511" s="5"/>
    </row>
    <row r="512" spans="1:20" x14ac:dyDescent="0.25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5"/>
      <c r="R512" s="5"/>
      <c r="S512" s="5"/>
      <c r="T512" s="5"/>
    </row>
    <row r="513" spans="1:20" x14ac:dyDescent="0.25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5"/>
      <c r="R513" s="5"/>
      <c r="S513" s="5"/>
      <c r="T513" s="5"/>
    </row>
    <row r="514" spans="1:20" x14ac:dyDescent="0.25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5"/>
      <c r="R514" s="5"/>
      <c r="S514" s="5"/>
      <c r="T514" s="5"/>
    </row>
    <row r="515" spans="1:20" x14ac:dyDescent="0.25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5"/>
      <c r="R515" s="5"/>
      <c r="S515" s="5"/>
      <c r="T515" s="5"/>
    </row>
    <row r="516" spans="1:20" x14ac:dyDescent="0.25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5"/>
      <c r="R516" s="5"/>
      <c r="S516" s="5"/>
      <c r="T516" s="5"/>
    </row>
    <row r="517" spans="1:20" x14ac:dyDescent="0.25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5"/>
      <c r="R517" s="5"/>
      <c r="S517" s="5"/>
      <c r="T517" s="5"/>
    </row>
    <row r="518" spans="1:20" x14ac:dyDescent="0.25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5"/>
      <c r="R518" s="5"/>
      <c r="S518" s="5"/>
      <c r="T518" s="5"/>
    </row>
    <row r="519" spans="1:20" x14ac:dyDescent="0.25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5"/>
      <c r="R519" s="5"/>
      <c r="S519" s="5"/>
      <c r="T519" s="5"/>
    </row>
    <row r="520" spans="1:20" x14ac:dyDescent="0.25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5"/>
      <c r="R520" s="5"/>
      <c r="S520" s="5"/>
      <c r="T520" s="5"/>
    </row>
    <row r="521" spans="1:20" x14ac:dyDescent="0.25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5"/>
      <c r="R521" s="5"/>
      <c r="S521" s="5"/>
      <c r="T521" s="5"/>
    </row>
    <row r="522" spans="1:20" x14ac:dyDescent="0.25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5"/>
      <c r="R522" s="5"/>
      <c r="S522" s="5"/>
      <c r="T522" s="5"/>
    </row>
    <row r="523" spans="1:20" x14ac:dyDescent="0.25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5"/>
      <c r="R523" s="5"/>
      <c r="S523" s="5"/>
      <c r="T523" s="5"/>
    </row>
    <row r="524" spans="1:20" x14ac:dyDescent="0.25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5"/>
      <c r="R524" s="5"/>
      <c r="S524" s="5"/>
      <c r="T524" s="5"/>
    </row>
    <row r="525" spans="1:20" x14ac:dyDescent="0.25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5"/>
      <c r="R525" s="5"/>
      <c r="S525" s="5"/>
      <c r="T525" s="5"/>
    </row>
    <row r="526" spans="1:20" x14ac:dyDescent="0.25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5"/>
      <c r="R526" s="5"/>
      <c r="S526" s="5"/>
      <c r="T526" s="5"/>
    </row>
    <row r="527" spans="1:20" x14ac:dyDescent="0.25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5"/>
      <c r="R527" s="5"/>
      <c r="S527" s="5"/>
      <c r="T527" s="5"/>
    </row>
    <row r="528" spans="1:20" x14ac:dyDescent="0.25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5"/>
      <c r="R528" s="5"/>
      <c r="S528" s="5"/>
      <c r="T528" s="5"/>
    </row>
    <row r="529" spans="1:20" x14ac:dyDescent="0.25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5"/>
      <c r="R529" s="5"/>
      <c r="S529" s="5"/>
      <c r="T529" s="5"/>
    </row>
    <row r="530" spans="1:20" x14ac:dyDescent="0.25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5"/>
      <c r="R530" s="5"/>
      <c r="S530" s="5"/>
      <c r="T530" s="5"/>
    </row>
    <row r="531" spans="1:20" x14ac:dyDescent="0.25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5"/>
      <c r="R531" s="5"/>
      <c r="S531" s="5"/>
      <c r="T531" s="5"/>
    </row>
    <row r="532" spans="1:20" x14ac:dyDescent="0.25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5"/>
      <c r="R532" s="5"/>
      <c r="S532" s="5"/>
      <c r="T532" s="5"/>
    </row>
    <row r="533" spans="1:20" x14ac:dyDescent="0.25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5"/>
      <c r="R533" s="5"/>
      <c r="S533" s="5"/>
      <c r="T533" s="5"/>
    </row>
    <row r="534" spans="1:20" x14ac:dyDescent="0.25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5"/>
      <c r="R534" s="5"/>
      <c r="S534" s="5"/>
      <c r="T534" s="5"/>
    </row>
    <row r="535" spans="1:20" x14ac:dyDescent="0.25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5"/>
      <c r="R535" s="5"/>
      <c r="S535" s="5"/>
      <c r="T535" s="5"/>
    </row>
    <row r="536" spans="1:20" x14ac:dyDescent="0.25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5"/>
      <c r="R536" s="5"/>
      <c r="S536" s="5"/>
      <c r="T536" s="5"/>
    </row>
    <row r="537" spans="1:20" x14ac:dyDescent="0.25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5"/>
      <c r="R537" s="5"/>
      <c r="S537" s="5"/>
      <c r="T537" s="5"/>
    </row>
    <row r="538" spans="1:20" x14ac:dyDescent="0.25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5"/>
      <c r="R538" s="5"/>
      <c r="S538" s="5"/>
      <c r="T538" s="5"/>
    </row>
    <row r="539" spans="1:20" x14ac:dyDescent="0.25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5"/>
      <c r="R539" s="5"/>
      <c r="S539" s="5"/>
      <c r="T539" s="5"/>
    </row>
    <row r="540" spans="1:20" x14ac:dyDescent="0.25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5"/>
      <c r="R540" s="5"/>
      <c r="S540" s="5"/>
      <c r="T540" s="5"/>
    </row>
    <row r="541" spans="1:20" x14ac:dyDescent="0.25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5"/>
      <c r="R541" s="5"/>
      <c r="S541" s="5"/>
      <c r="T541" s="5"/>
    </row>
    <row r="542" spans="1:20" x14ac:dyDescent="0.25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5"/>
      <c r="R542" s="5"/>
      <c r="S542" s="5"/>
      <c r="T542" s="5"/>
    </row>
    <row r="543" spans="1:20" x14ac:dyDescent="0.25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5"/>
      <c r="R543" s="5"/>
      <c r="S543" s="5"/>
      <c r="T543" s="5"/>
    </row>
    <row r="544" spans="1:20" x14ac:dyDescent="0.25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5"/>
      <c r="R544" s="5"/>
      <c r="S544" s="5"/>
      <c r="T544" s="5"/>
    </row>
    <row r="545" spans="1:20" x14ac:dyDescent="0.25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5"/>
      <c r="R545" s="5"/>
      <c r="S545" s="5"/>
      <c r="T545" s="5"/>
    </row>
    <row r="546" spans="1:20" x14ac:dyDescent="0.25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5"/>
      <c r="R546" s="5"/>
      <c r="S546" s="5"/>
      <c r="T546" s="5"/>
    </row>
    <row r="547" spans="1:20" x14ac:dyDescent="0.25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5"/>
      <c r="R547" s="5"/>
      <c r="S547" s="5"/>
      <c r="T547" s="5"/>
    </row>
    <row r="548" spans="1:20" x14ac:dyDescent="0.25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5"/>
      <c r="R548" s="5"/>
      <c r="S548" s="5"/>
      <c r="T548" s="5"/>
    </row>
    <row r="549" spans="1:20" x14ac:dyDescent="0.25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5"/>
      <c r="R549" s="5"/>
      <c r="S549" s="5"/>
      <c r="T549" s="5"/>
    </row>
    <row r="550" spans="1:20" x14ac:dyDescent="0.25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5"/>
      <c r="R550" s="5"/>
      <c r="S550" s="5"/>
      <c r="T550" s="5"/>
    </row>
    <row r="551" spans="1:20" x14ac:dyDescent="0.25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5"/>
      <c r="R551" s="5"/>
      <c r="S551" s="5"/>
      <c r="T551" s="5"/>
    </row>
    <row r="552" spans="1:20" x14ac:dyDescent="0.25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5"/>
      <c r="R552" s="5"/>
      <c r="S552" s="5"/>
      <c r="T552" s="5"/>
    </row>
    <row r="553" spans="1:20" x14ac:dyDescent="0.25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5"/>
      <c r="R553" s="5"/>
      <c r="S553" s="5"/>
      <c r="T553" s="5"/>
    </row>
    <row r="554" spans="1:20" x14ac:dyDescent="0.25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5"/>
      <c r="R554" s="5"/>
      <c r="S554" s="5"/>
      <c r="T554" s="5"/>
    </row>
    <row r="555" spans="1:20" x14ac:dyDescent="0.25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5"/>
      <c r="R555" s="5"/>
      <c r="S555" s="5"/>
      <c r="T555" s="5"/>
    </row>
    <row r="556" spans="1:20" x14ac:dyDescent="0.25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5"/>
      <c r="R556" s="5"/>
      <c r="S556" s="5"/>
      <c r="T556" s="5"/>
    </row>
    <row r="557" spans="1:20" x14ac:dyDescent="0.25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5"/>
      <c r="R557" s="5"/>
      <c r="S557" s="5"/>
      <c r="T557" s="5"/>
    </row>
    <row r="558" spans="1:20" x14ac:dyDescent="0.25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5"/>
      <c r="R558" s="5"/>
      <c r="S558" s="5"/>
      <c r="T558" s="5"/>
    </row>
    <row r="559" spans="1:20" x14ac:dyDescent="0.25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5"/>
      <c r="R559" s="5"/>
      <c r="S559" s="5"/>
      <c r="T559" s="5"/>
    </row>
    <row r="560" spans="1:20" x14ac:dyDescent="0.25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5"/>
      <c r="R560" s="5"/>
      <c r="S560" s="5"/>
      <c r="T560" s="5"/>
    </row>
    <row r="561" spans="1:20" x14ac:dyDescent="0.25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5"/>
      <c r="R561" s="5"/>
      <c r="S561" s="5"/>
      <c r="T561" s="5"/>
    </row>
    <row r="562" spans="1:20" x14ac:dyDescent="0.25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5"/>
      <c r="R562" s="5"/>
      <c r="S562" s="5"/>
      <c r="T562" s="5"/>
    </row>
    <row r="563" spans="1:20" x14ac:dyDescent="0.25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5"/>
      <c r="R563" s="5"/>
      <c r="S563" s="5"/>
      <c r="T563" s="5"/>
    </row>
    <row r="564" spans="1:20" x14ac:dyDescent="0.25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5"/>
      <c r="R564" s="5"/>
      <c r="S564" s="5"/>
      <c r="T564" s="5"/>
    </row>
    <row r="565" spans="1:20" x14ac:dyDescent="0.25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5"/>
      <c r="R565" s="5"/>
      <c r="S565" s="5"/>
      <c r="T565" s="5"/>
    </row>
    <row r="566" spans="1:20" x14ac:dyDescent="0.25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5"/>
      <c r="R566" s="5"/>
      <c r="S566" s="5"/>
      <c r="T566" s="5"/>
    </row>
    <row r="567" spans="1:20" x14ac:dyDescent="0.25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5"/>
      <c r="R567" s="5"/>
      <c r="S567" s="5"/>
      <c r="T567" s="5"/>
    </row>
    <row r="568" spans="1:20" x14ac:dyDescent="0.25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5"/>
      <c r="R568" s="5"/>
      <c r="S568" s="5"/>
      <c r="T568" s="5"/>
    </row>
    <row r="569" spans="1:20" x14ac:dyDescent="0.25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5"/>
      <c r="R569" s="5"/>
      <c r="S569" s="5"/>
      <c r="T569" s="5"/>
    </row>
    <row r="570" spans="1:20" x14ac:dyDescent="0.25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5"/>
      <c r="R570" s="5"/>
      <c r="S570" s="5"/>
      <c r="T570" s="5"/>
    </row>
    <row r="571" spans="1:20" x14ac:dyDescent="0.25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5"/>
      <c r="R571" s="5"/>
      <c r="S571" s="5"/>
      <c r="T571" s="5"/>
    </row>
    <row r="572" spans="1:20" x14ac:dyDescent="0.25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5"/>
      <c r="R572" s="5"/>
      <c r="S572" s="5"/>
      <c r="T572" s="5"/>
    </row>
    <row r="573" spans="1:20" x14ac:dyDescent="0.25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5"/>
      <c r="R573" s="5"/>
      <c r="S573" s="5"/>
      <c r="T573" s="5"/>
    </row>
    <row r="574" spans="1:20" x14ac:dyDescent="0.25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5"/>
      <c r="R574" s="5"/>
      <c r="S574" s="5"/>
      <c r="T574" s="5"/>
    </row>
    <row r="575" spans="1:20" x14ac:dyDescent="0.25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5"/>
      <c r="R575" s="5"/>
      <c r="S575" s="5"/>
      <c r="T575" s="5"/>
    </row>
    <row r="576" spans="1:20" x14ac:dyDescent="0.25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5"/>
      <c r="R576" s="5"/>
      <c r="S576" s="5"/>
      <c r="T576" s="5"/>
    </row>
    <row r="577" spans="1:20" x14ac:dyDescent="0.25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5"/>
      <c r="R577" s="5"/>
      <c r="S577" s="5"/>
      <c r="T577" s="5"/>
    </row>
    <row r="578" spans="1:20" x14ac:dyDescent="0.25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5"/>
      <c r="R578" s="5"/>
      <c r="S578" s="5"/>
      <c r="T578" s="5"/>
    </row>
    <row r="579" spans="1:20" x14ac:dyDescent="0.25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5"/>
      <c r="R579" s="5"/>
      <c r="S579" s="5"/>
      <c r="T579" s="5"/>
    </row>
    <row r="580" spans="1:20" x14ac:dyDescent="0.25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5"/>
      <c r="R580" s="5"/>
      <c r="S580" s="5"/>
      <c r="T580" s="5"/>
    </row>
    <row r="581" spans="1:20" x14ac:dyDescent="0.25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5"/>
      <c r="R581" s="5"/>
      <c r="S581" s="5"/>
      <c r="T581" s="5"/>
    </row>
    <row r="582" spans="1:20" x14ac:dyDescent="0.25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5"/>
      <c r="R582" s="5"/>
      <c r="S582" s="5"/>
      <c r="T582" s="5"/>
    </row>
    <row r="583" spans="1:20" x14ac:dyDescent="0.25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5"/>
      <c r="R583" s="5"/>
      <c r="S583" s="5"/>
      <c r="T583" s="5"/>
    </row>
    <row r="584" spans="1:20" x14ac:dyDescent="0.25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5"/>
      <c r="R584" s="5"/>
      <c r="S584" s="5"/>
      <c r="T584" s="5"/>
    </row>
    <row r="585" spans="1:20" x14ac:dyDescent="0.25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5"/>
      <c r="R585" s="5"/>
      <c r="S585" s="5"/>
      <c r="T585" s="5"/>
    </row>
    <row r="586" spans="1:20" x14ac:dyDescent="0.25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5"/>
      <c r="R586" s="5"/>
      <c r="S586" s="5"/>
      <c r="T586" s="5"/>
    </row>
    <row r="587" spans="1:20" x14ac:dyDescent="0.25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5"/>
      <c r="R587" s="5"/>
      <c r="S587" s="5"/>
      <c r="T587" s="5"/>
    </row>
    <row r="588" spans="1:20" x14ac:dyDescent="0.25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5"/>
      <c r="R588" s="5"/>
      <c r="S588" s="5"/>
      <c r="T588" s="5"/>
    </row>
    <row r="589" spans="1:20" x14ac:dyDescent="0.25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5"/>
      <c r="R589" s="5"/>
      <c r="S589" s="5"/>
      <c r="T589" s="5"/>
    </row>
    <row r="590" spans="1:20" x14ac:dyDescent="0.25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5"/>
      <c r="R590" s="5"/>
      <c r="S590" s="5"/>
      <c r="T590" s="5"/>
    </row>
    <row r="591" spans="1:20" x14ac:dyDescent="0.25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5"/>
      <c r="R591" s="5"/>
      <c r="S591" s="5"/>
      <c r="T591" s="5"/>
    </row>
    <row r="592" spans="1:20" x14ac:dyDescent="0.25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5"/>
      <c r="R592" s="5"/>
      <c r="S592" s="5"/>
      <c r="T592" s="5"/>
    </row>
    <row r="593" spans="1:20" x14ac:dyDescent="0.25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5"/>
      <c r="R593" s="5"/>
      <c r="S593" s="5"/>
      <c r="T593" s="5"/>
    </row>
    <row r="594" spans="1:20" x14ac:dyDescent="0.25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5"/>
      <c r="R594" s="5"/>
      <c r="S594" s="5"/>
      <c r="T594" s="5"/>
    </row>
    <row r="595" spans="1:20" x14ac:dyDescent="0.25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5"/>
      <c r="R595" s="5"/>
      <c r="S595" s="5"/>
      <c r="T595" s="5"/>
    </row>
    <row r="596" spans="1:20" x14ac:dyDescent="0.25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5"/>
      <c r="R596" s="5"/>
      <c r="S596" s="5"/>
      <c r="T596" s="5"/>
    </row>
    <row r="597" spans="1:20" x14ac:dyDescent="0.25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5"/>
      <c r="R597" s="5"/>
      <c r="S597" s="5"/>
      <c r="T597" s="5"/>
    </row>
    <row r="598" spans="1:20" x14ac:dyDescent="0.25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5"/>
      <c r="R598" s="5"/>
      <c r="S598" s="5"/>
      <c r="T598" s="5"/>
    </row>
    <row r="599" spans="1:20" x14ac:dyDescent="0.25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5"/>
      <c r="R599" s="5"/>
      <c r="S599" s="5"/>
      <c r="T599" s="5"/>
    </row>
    <row r="600" spans="1:20" x14ac:dyDescent="0.25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5"/>
      <c r="R600" s="5"/>
      <c r="S600" s="5"/>
      <c r="T600" s="5"/>
    </row>
    <row r="601" spans="1:20" x14ac:dyDescent="0.25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5"/>
      <c r="R601" s="5"/>
      <c r="S601" s="5"/>
      <c r="T601" s="5"/>
    </row>
    <row r="602" spans="1:20" x14ac:dyDescent="0.25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5"/>
      <c r="R602" s="5"/>
      <c r="S602" s="5"/>
      <c r="T602" s="5"/>
    </row>
    <row r="603" spans="1:20" x14ac:dyDescent="0.25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5"/>
      <c r="R603" s="5"/>
      <c r="S603" s="5"/>
      <c r="T603" s="5"/>
    </row>
    <row r="604" spans="1:20" x14ac:dyDescent="0.25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5"/>
      <c r="R604" s="5"/>
      <c r="S604" s="5"/>
      <c r="T604" s="5"/>
    </row>
    <row r="605" spans="1:20" x14ac:dyDescent="0.25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5"/>
      <c r="R605" s="5"/>
      <c r="S605" s="5"/>
      <c r="T605" s="5"/>
    </row>
    <row r="606" spans="1:20" x14ac:dyDescent="0.25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5"/>
      <c r="R606" s="5"/>
      <c r="S606" s="5"/>
      <c r="T606" s="5"/>
    </row>
    <row r="607" spans="1:20" x14ac:dyDescent="0.25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5"/>
      <c r="R607" s="5"/>
      <c r="S607" s="5"/>
      <c r="T607" s="5"/>
    </row>
    <row r="608" spans="1:20" x14ac:dyDescent="0.25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5"/>
      <c r="R608" s="5"/>
      <c r="S608" s="5"/>
      <c r="T608" s="5"/>
    </row>
    <row r="609" spans="1:20" x14ac:dyDescent="0.25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5"/>
      <c r="R609" s="5"/>
      <c r="S609" s="5"/>
      <c r="T609" s="5"/>
    </row>
    <row r="610" spans="1:20" x14ac:dyDescent="0.25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5"/>
      <c r="R610" s="5"/>
      <c r="S610" s="5"/>
      <c r="T610" s="5"/>
    </row>
    <row r="611" spans="1:20" x14ac:dyDescent="0.25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5"/>
      <c r="R611" s="5"/>
      <c r="S611" s="5"/>
      <c r="T611" s="5"/>
    </row>
    <row r="612" spans="1:20" x14ac:dyDescent="0.25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5"/>
      <c r="R612" s="5"/>
      <c r="S612" s="5"/>
      <c r="T612" s="5"/>
    </row>
    <row r="613" spans="1:20" x14ac:dyDescent="0.25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5"/>
      <c r="R613" s="5"/>
      <c r="S613" s="5"/>
      <c r="T613" s="5"/>
    </row>
    <row r="614" spans="1:20" x14ac:dyDescent="0.25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5"/>
      <c r="R614" s="5"/>
      <c r="S614" s="5"/>
      <c r="T614" s="5"/>
    </row>
    <row r="615" spans="1:20" x14ac:dyDescent="0.25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5"/>
      <c r="R615" s="5"/>
      <c r="S615" s="5"/>
      <c r="T615" s="5"/>
    </row>
    <row r="616" spans="1:20" x14ac:dyDescent="0.25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5"/>
      <c r="R616" s="5"/>
      <c r="S616" s="5"/>
      <c r="T616" s="5"/>
    </row>
    <row r="617" spans="1:20" x14ac:dyDescent="0.25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5"/>
      <c r="R617" s="5"/>
      <c r="S617" s="5"/>
      <c r="T617" s="5"/>
    </row>
    <row r="618" spans="1:20" x14ac:dyDescent="0.25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5"/>
      <c r="R618" s="5"/>
      <c r="S618" s="5"/>
      <c r="T618" s="5"/>
    </row>
    <row r="619" spans="1:20" x14ac:dyDescent="0.25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5"/>
      <c r="R619" s="5"/>
      <c r="S619" s="5"/>
      <c r="T619" s="5"/>
    </row>
    <row r="620" spans="1:20" x14ac:dyDescent="0.25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5"/>
      <c r="R620" s="5"/>
      <c r="S620" s="5"/>
      <c r="T620" s="5"/>
    </row>
    <row r="621" spans="1:20" x14ac:dyDescent="0.25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5"/>
      <c r="R621" s="5"/>
      <c r="S621" s="5"/>
      <c r="T621" s="5"/>
    </row>
    <row r="622" spans="1:20" x14ac:dyDescent="0.25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5"/>
      <c r="R622" s="5"/>
      <c r="S622" s="5"/>
      <c r="T622" s="5"/>
    </row>
    <row r="623" spans="1:20" x14ac:dyDescent="0.25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5"/>
      <c r="R623" s="5"/>
      <c r="S623" s="5"/>
      <c r="T623" s="5"/>
    </row>
    <row r="624" spans="1:20" x14ac:dyDescent="0.25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5"/>
      <c r="R624" s="5"/>
      <c r="S624" s="5"/>
      <c r="T624" s="5"/>
    </row>
    <row r="625" spans="1:20" x14ac:dyDescent="0.25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5"/>
      <c r="R625" s="5"/>
      <c r="S625" s="5"/>
      <c r="T625" s="5"/>
    </row>
    <row r="626" spans="1:20" x14ac:dyDescent="0.25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5"/>
      <c r="R626" s="5"/>
      <c r="S626" s="5"/>
      <c r="T626" s="5"/>
    </row>
    <row r="627" spans="1:20" x14ac:dyDescent="0.25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5"/>
      <c r="R627" s="5"/>
      <c r="S627" s="5"/>
      <c r="T627" s="5"/>
    </row>
    <row r="628" spans="1:20" x14ac:dyDescent="0.25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5"/>
      <c r="R628" s="5"/>
      <c r="S628" s="5"/>
      <c r="T628" s="5"/>
    </row>
    <row r="629" spans="1:20" x14ac:dyDescent="0.25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5"/>
      <c r="R629" s="5"/>
      <c r="S629" s="5"/>
      <c r="T629" s="5"/>
    </row>
    <row r="630" spans="1:20" x14ac:dyDescent="0.25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5"/>
      <c r="R630" s="5"/>
      <c r="S630" s="5"/>
      <c r="T630" s="5"/>
    </row>
    <row r="631" spans="1:20" x14ac:dyDescent="0.25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5"/>
      <c r="R631" s="5"/>
      <c r="S631" s="5"/>
      <c r="T631" s="5"/>
    </row>
    <row r="632" spans="1:20" x14ac:dyDescent="0.25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5"/>
      <c r="R632" s="5"/>
      <c r="S632" s="5"/>
      <c r="T632" s="5"/>
    </row>
    <row r="633" spans="1:20" x14ac:dyDescent="0.25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5"/>
      <c r="R633" s="5"/>
      <c r="S633" s="5"/>
      <c r="T633" s="5"/>
    </row>
    <row r="634" spans="1:20" x14ac:dyDescent="0.25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5"/>
      <c r="R634" s="5"/>
      <c r="S634" s="5"/>
      <c r="T634" s="5"/>
    </row>
    <row r="635" spans="1:20" x14ac:dyDescent="0.25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5"/>
      <c r="R635" s="5"/>
      <c r="S635" s="5"/>
      <c r="T635" s="5"/>
    </row>
    <row r="636" spans="1:20" x14ac:dyDescent="0.25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5"/>
      <c r="R636" s="5"/>
      <c r="S636" s="5"/>
      <c r="T636" s="5"/>
    </row>
    <row r="637" spans="1:20" x14ac:dyDescent="0.25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5"/>
      <c r="R637" s="5"/>
      <c r="S637" s="5"/>
      <c r="T637" s="5"/>
    </row>
    <row r="638" spans="1:20" x14ac:dyDescent="0.25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5"/>
      <c r="R638" s="5"/>
      <c r="S638" s="5"/>
      <c r="T638" s="5"/>
    </row>
    <row r="639" spans="1:20" x14ac:dyDescent="0.25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5"/>
      <c r="R639" s="5"/>
      <c r="S639" s="5"/>
      <c r="T639" s="5"/>
    </row>
    <row r="640" spans="1:20" x14ac:dyDescent="0.25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5"/>
      <c r="R640" s="5"/>
      <c r="S640" s="5"/>
      <c r="T640" s="5"/>
    </row>
    <row r="641" spans="1:20" x14ac:dyDescent="0.25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5"/>
      <c r="R641" s="5"/>
      <c r="S641" s="5"/>
      <c r="T641" s="5"/>
    </row>
    <row r="642" spans="1:20" x14ac:dyDescent="0.25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5"/>
      <c r="R642" s="5"/>
      <c r="S642" s="5"/>
      <c r="T642" s="5"/>
    </row>
    <row r="643" spans="1:20" x14ac:dyDescent="0.25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5"/>
      <c r="R643" s="5"/>
      <c r="S643" s="5"/>
      <c r="T643" s="5"/>
    </row>
    <row r="644" spans="1:20" x14ac:dyDescent="0.25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5"/>
      <c r="R644" s="5"/>
      <c r="S644" s="5"/>
      <c r="T644" s="5"/>
    </row>
    <row r="645" spans="1:20" x14ac:dyDescent="0.25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5"/>
      <c r="R645" s="5"/>
      <c r="S645" s="5"/>
      <c r="T645" s="5"/>
    </row>
    <row r="646" spans="1:20" x14ac:dyDescent="0.25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5"/>
      <c r="R646" s="5"/>
      <c r="S646" s="5"/>
      <c r="T646" s="5"/>
    </row>
    <row r="647" spans="1:20" x14ac:dyDescent="0.25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5"/>
      <c r="R647" s="5"/>
      <c r="S647" s="5"/>
      <c r="T647" s="5"/>
    </row>
    <row r="648" spans="1:20" x14ac:dyDescent="0.25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5"/>
      <c r="R648" s="5"/>
      <c r="S648" s="5"/>
      <c r="T648" s="5"/>
    </row>
    <row r="649" spans="1:20" x14ac:dyDescent="0.25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5"/>
      <c r="R649" s="5"/>
      <c r="S649" s="5"/>
      <c r="T649" s="5"/>
    </row>
    <row r="650" spans="1:20" x14ac:dyDescent="0.25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5"/>
      <c r="R650" s="5"/>
      <c r="S650" s="5"/>
      <c r="T650" s="5"/>
    </row>
    <row r="651" spans="1:20" x14ac:dyDescent="0.25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5"/>
      <c r="R651" s="5"/>
      <c r="S651" s="5"/>
      <c r="T651" s="5"/>
    </row>
    <row r="652" spans="1:20" x14ac:dyDescent="0.25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5"/>
      <c r="R652" s="5"/>
      <c r="S652" s="5"/>
      <c r="T652" s="5"/>
    </row>
    <row r="653" spans="1:20" x14ac:dyDescent="0.25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5"/>
      <c r="R653" s="5"/>
      <c r="S653" s="5"/>
      <c r="T653" s="5"/>
    </row>
    <row r="654" spans="1:20" x14ac:dyDescent="0.25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5"/>
      <c r="R654" s="5"/>
      <c r="S654" s="5"/>
      <c r="T654" s="5"/>
    </row>
    <row r="655" spans="1:20" x14ac:dyDescent="0.25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5"/>
      <c r="R655" s="5"/>
      <c r="S655" s="5"/>
      <c r="T655" s="5"/>
    </row>
    <row r="656" spans="1:20" x14ac:dyDescent="0.25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5"/>
      <c r="R656" s="5"/>
      <c r="S656" s="5"/>
      <c r="T656" s="5"/>
    </row>
    <row r="657" spans="1:20" x14ac:dyDescent="0.25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5"/>
      <c r="R657" s="5"/>
      <c r="S657" s="5"/>
      <c r="T657" s="5"/>
    </row>
    <row r="658" spans="1:20" x14ac:dyDescent="0.25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5"/>
      <c r="R658" s="5"/>
      <c r="S658" s="5"/>
      <c r="T658" s="5"/>
    </row>
    <row r="659" spans="1:20" x14ac:dyDescent="0.25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5"/>
      <c r="R659" s="5"/>
      <c r="S659" s="5"/>
      <c r="T659" s="5"/>
    </row>
    <row r="660" spans="1:20" x14ac:dyDescent="0.25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5"/>
      <c r="R660" s="5"/>
      <c r="S660" s="5"/>
      <c r="T660" s="5"/>
    </row>
    <row r="661" spans="1:20" x14ac:dyDescent="0.25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5"/>
      <c r="R661" s="5"/>
      <c r="S661" s="5"/>
      <c r="T661" s="5"/>
    </row>
    <row r="662" spans="1:20" x14ac:dyDescent="0.25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5"/>
      <c r="R662" s="5"/>
      <c r="S662" s="5"/>
      <c r="T662" s="5"/>
    </row>
    <row r="663" spans="1:20" x14ac:dyDescent="0.25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5"/>
      <c r="R663" s="5"/>
      <c r="S663" s="5"/>
      <c r="T663" s="5"/>
    </row>
    <row r="664" spans="1:20" x14ac:dyDescent="0.25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5"/>
      <c r="R664" s="5"/>
      <c r="S664" s="5"/>
      <c r="T664" s="5"/>
    </row>
    <row r="665" spans="1:20" x14ac:dyDescent="0.25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5"/>
      <c r="R665" s="5"/>
      <c r="S665" s="5"/>
      <c r="T665" s="5"/>
    </row>
    <row r="666" spans="1:20" x14ac:dyDescent="0.25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5"/>
      <c r="R666" s="5"/>
      <c r="S666" s="5"/>
      <c r="T666" s="5"/>
    </row>
    <row r="667" spans="1:20" x14ac:dyDescent="0.25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5"/>
      <c r="R667" s="5"/>
      <c r="S667" s="5"/>
      <c r="T667" s="5"/>
    </row>
    <row r="668" spans="1:20" x14ac:dyDescent="0.25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5"/>
      <c r="R668" s="5"/>
      <c r="S668" s="5"/>
      <c r="T668" s="5"/>
    </row>
    <row r="669" spans="1:20" x14ac:dyDescent="0.25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5"/>
      <c r="R669" s="5"/>
      <c r="S669" s="5"/>
      <c r="T669" s="5"/>
    </row>
    <row r="670" spans="1:20" x14ac:dyDescent="0.25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5"/>
      <c r="R670" s="5"/>
      <c r="S670" s="5"/>
      <c r="T670" s="5"/>
    </row>
    <row r="671" spans="1:20" x14ac:dyDescent="0.25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5"/>
      <c r="R671" s="5"/>
      <c r="S671" s="5"/>
      <c r="T671" s="5"/>
    </row>
    <row r="672" spans="1:20" x14ac:dyDescent="0.25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5"/>
      <c r="R672" s="5"/>
      <c r="S672" s="5"/>
      <c r="T672" s="5"/>
    </row>
    <row r="673" spans="1:20" x14ac:dyDescent="0.25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5"/>
      <c r="R673" s="5"/>
      <c r="S673" s="5"/>
      <c r="T673" s="5"/>
    </row>
    <row r="674" spans="1:20" x14ac:dyDescent="0.25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5"/>
      <c r="R674" s="5"/>
      <c r="S674" s="5"/>
      <c r="T674" s="5"/>
    </row>
    <row r="675" spans="1:20" x14ac:dyDescent="0.25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5"/>
      <c r="R675" s="5"/>
      <c r="S675" s="5"/>
      <c r="T675" s="5"/>
    </row>
    <row r="676" spans="1:20" x14ac:dyDescent="0.25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5"/>
      <c r="R676" s="5"/>
      <c r="S676" s="5"/>
      <c r="T676" s="5"/>
    </row>
    <row r="677" spans="1:20" x14ac:dyDescent="0.25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5"/>
      <c r="R677" s="5"/>
      <c r="S677" s="5"/>
      <c r="T677" s="5"/>
    </row>
    <row r="678" spans="1:20" x14ac:dyDescent="0.25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5"/>
      <c r="R678" s="5"/>
      <c r="S678" s="5"/>
      <c r="T678" s="5"/>
    </row>
    <row r="679" spans="1:20" x14ac:dyDescent="0.25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5"/>
      <c r="R679" s="5"/>
      <c r="S679" s="5"/>
      <c r="T679" s="5"/>
    </row>
    <row r="680" spans="1:20" x14ac:dyDescent="0.25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5"/>
      <c r="R680" s="5"/>
      <c r="S680" s="5"/>
      <c r="T680" s="5"/>
    </row>
    <row r="681" spans="1:20" x14ac:dyDescent="0.25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5"/>
      <c r="R681" s="5"/>
      <c r="S681" s="5"/>
      <c r="T681" s="5"/>
    </row>
    <row r="682" spans="1:20" x14ac:dyDescent="0.25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5"/>
      <c r="R682" s="5"/>
      <c r="S682" s="5"/>
      <c r="T682" s="5"/>
    </row>
    <row r="683" spans="1:20" x14ac:dyDescent="0.25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5"/>
      <c r="R683" s="5"/>
      <c r="S683" s="5"/>
      <c r="T683" s="5"/>
    </row>
    <row r="684" spans="1:20" x14ac:dyDescent="0.25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5"/>
      <c r="R684" s="5"/>
      <c r="S684" s="5"/>
      <c r="T684" s="5"/>
    </row>
    <row r="685" spans="1:20" x14ac:dyDescent="0.25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5"/>
      <c r="R685" s="5"/>
      <c r="S685" s="5"/>
      <c r="T685" s="5"/>
    </row>
    <row r="686" spans="1:20" x14ac:dyDescent="0.25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5"/>
      <c r="R686" s="5"/>
      <c r="S686" s="5"/>
      <c r="T686" s="5"/>
    </row>
    <row r="687" spans="1:20" x14ac:dyDescent="0.25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5"/>
      <c r="R687" s="5"/>
      <c r="S687" s="5"/>
      <c r="T687" s="5"/>
    </row>
    <row r="688" spans="1:20" x14ac:dyDescent="0.25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5"/>
      <c r="R688" s="5"/>
      <c r="S688" s="5"/>
      <c r="T688" s="5"/>
    </row>
    <row r="689" spans="1:20" x14ac:dyDescent="0.25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5"/>
      <c r="R689" s="5"/>
      <c r="S689" s="5"/>
      <c r="T689" s="5"/>
    </row>
    <row r="690" spans="1:20" x14ac:dyDescent="0.25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5"/>
      <c r="R690" s="5"/>
      <c r="S690" s="5"/>
      <c r="T690" s="5"/>
    </row>
    <row r="691" spans="1:20" x14ac:dyDescent="0.25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5"/>
      <c r="R691" s="5"/>
      <c r="S691" s="5"/>
      <c r="T691" s="5"/>
    </row>
    <row r="692" spans="1:20" x14ac:dyDescent="0.25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5"/>
      <c r="R692" s="5"/>
      <c r="S692" s="5"/>
      <c r="T692" s="5"/>
    </row>
    <row r="693" spans="1:20" x14ac:dyDescent="0.25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5"/>
      <c r="R693" s="5"/>
      <c r="S693" s="5"/>
      <c r="T693" s="5"/>
    </row>
    <row r="694" spans="1:20" x14ac:dyDescent="0.25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5"/>
      <c r="R694" s="5"/>
      <c r="S694" s="5"/>
      <c r="T694" s="5"/>
    </row>
    <row r="695" spans="1:20" x14ac:dyDescent="0.25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5"/>
      <c r="R695" s="5"/>
      <c r="S695" s="5"/>
      <c r="T695" s="5"/>
    </row>
    <row r="696" spans="1:20" x14ac:dyDescent="0.25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5"/>
      <c r="R696" s="5"/>
      <c r="S696" s="5"/>
      <c r="T696" s="5"/>
    </row>
    <row r="697" spans="1:20" x14ac:dyDescent="0.25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5"/>
      <c r="R697" s="5"/>
      <c r="S697" s="5"/>
      <c r="T697" s="5"/>
    </row>
    <row r="698" spans="1:20" x14ac:dyDescent="0.25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5"/>
      <c r="R698" s="5"/>
      <c r="S698" s="5"/>
      <c r="T698" s="5"/>
    </row>
    <row r="699" spans="1:20" x14ac:dyDescent="0.25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5"/>
      <c r="R699" s="5"/>
      <c r="S699" s="5"/>
      <c r="T699" s="5"/>
    </row>
    <row r="700" spans="1:20" x14ac:dyDescent="0.25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5"/>
      <c r="R700" s="5"/>
      <c r="S700" s="5"/>
      <c r="T700" s="5"/>
    </row>
    <row r="701" spans="1:20" x14ac:dyDescent="0.25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5"/>
      <c r="R701" s="5"/>
      <c r="S701" s="5"/>
      <c r="T701" s="5"/>
    </row>
    <row r="702" spans="1:20" x14ac:dyDescent="0.25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5"/>
      <c r="R702" s="5"/>
      <c r="S702" s="5"/>
      <c r="T702" s="5"/>
    </row>
    <row r="703" spans="1:20" x14ac:dyDescent="0.25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5"/>
      <c r="R703" s="5"/>
      <c r="S703" s="5"/>
      <c r="T703" s="5"/>
    </row>
    <row r="704" spans="1:20" x14ac:dyDescent="0.25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5"/>
      <c r="R704" s="5"/>
      <c r="S704" s="5"/>
      <c r="T704" s="5"/>
    </row>
    <row r="705" spans="1:20" x14ac:dyDescent="0.25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5"/>
      <c r="R705" s="5"/>
      <c r="S705" s="5"/>
      <c r="T705" s="5"/>
    </row>
    <row r="706" spans="1:20" x14ac:dyDescent="0.25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5"/>
      <c r="R706" s="5"/>
      <c r="S706" s="5"/>
      <c r="T706" s="5"/>
    </row>
    <row r="707" spans="1:20" x14ac:dyDescent="0.25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5"/>
      <c r="R707" s="5"/>
      <c r="S707" s="5"/>
      <c r="T707" s="5"/>
    </row>
    <row r="708" spans="1:20" x14ac:dyDescent="0.25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5"/>
      <c r="R708" s="5"/>
      <c r="S708" s="5"/>
      <c r="T708" s="5"/>
    </row>
    <row r="709" spans="1:20" x14ac:dyDescent="0.25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5"/>
      <c r="R709" s="5"/>
      <c r="S709" s="5"/>
      <c r="T709" s="5"/>
    </row>
    <row r="710" spans="1:20" x14ac:dyDescent="0.25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5"/>
      <c r="R710" s="5"/>
      <c r="S710" s="5"/>
      <c r="T710" s="5"/>
    </row>
    <row r="711" spans="1:20" x14ac:dyDescent="0.25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5"/>
      <c r="R711" s="5"/>
      <c r="S711" s="5"/>
      <c r="T711" s="5"/>
    </row>
    <row r="712" spans="1:20" x14ac:dyDescent="0.25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5"/>
      <c r="R712" s="5"/>
      <c r="S712" s="5"/>
      <c r="T712" s="5"/>
    </row>
    <row r="713" spans="1:20" x14ac:dyDescent="0.25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5"/>
      <c r="R713" s="5"/>
      <c r="S713" s="5"/>
      <c r="T713" s="5"/>
    </row>
    <row r="714" spans="1:20" x14ac:dyDescent="0.25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5"/>
      <c r="R714" s="5"/>
      <c r="S714" s="5"/>
      <c r="T714" s="5"/>
    </row>
    <row r="715" spans="1:20" x14ac:dyDescent="0.25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5"/>
      <c r="R715" s="5"/>
      <c r="S715" s="5"/>
      <c r="T715" s="5"/>
    </row>
    <row r="716" spans="1:20" x14ac:dyDescent="0.25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5"/>
      <c r="R716" s="5"/>
      <c r="S716" s="5"/>
      <c r="T716" s="5"/>
    </row>
    <row r="717" spans="1:20" x14ac:dyDescent="0.25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5"/>
      <c r="R717" s="5"/>
      <c r="S717" s="5"/>
      <c r="T717" s="5"/>
    </row>
    <row r="718" spans="1:20" x14ac:dyDescent="0.25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5"/>
      <c r="R718" s="5"/>
      <c r="S718" s="5"/>
      <c r="T718" s="5"/>
    </row>
    <row r="719" spans="1:20" x14ac:dyDescent="0.25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5"/>
      <c r="R719" s="5"/>
      <c r="S719" s="5"/>
      <c r="T719" s="5"/>
    </row>
    <row r="720" spans="1:20" x14ac:dyDescent="0.25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5"/>
      <c r="R720" s="5"/>
      <c r="S720" s="5"/>
      <c r="T720" s="5"/>
    </row>
    <row r="721" spans="1:20" x14ac:dyDescent="0.25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5"/>
      <c r="R721" s="5"/>
      <c r="S721" s="5"/>
      <c r="T721" s="5"/>
    </row>
    <row r="722" spans="1:20" x14ac:dyDescent="0.25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5"/>
      <c r="R722" s="5"/>
      <c r="S722" s="5"/>
      <c r="T722" s="5"/>
    </row>
    <row r="723" spans="1:20" x14ac:dyDescent="0.25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5"/>
      <c r="R723" s="5"/>
      <c r="S723" s="5"/>
      <c r="T723" s="5"/>
    </row>
    <row r="724" spans="1:20" x14ac:dyDescent="0.25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5"/>
      <c r="R724" s="5"/>
      <c r="S724" s="5"/>
      <c r="T724" s="5"/>
    </row>
    <row r="725" spans="1:20" x14ac:dyDescent="0.25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5"/>
      <c r="R725" s="5"/>
      <c r="S725" s="5"/>
      <c r="T725" s="5"/>
    </row>
    <row r="726" spans="1:20" x14ac:dyDescent="0.25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5"/>
      <c r="R726" s="5"/>
      <c r="S726" s="5"/>
      <c r="T726" s="5"/>
    </row>
    <row r="727" spans="1:20" x14ac:dyDescent="0.25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5"/>
      <c r="R727" s="5"/>
      <c r="S727" s="5"/>
      <c r="T727" s="5"/>
    </row>
    <row r="728" spans="1:20" x14ac:dyDescent="0.25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5"/>
      <c r="R728" s="5"/>
      <c r="S728" s="5"/>
      <c r="T728" s="5"/>
    </row>
    <row r="729" spans="1:20" x14ac:dyDescent="0.25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5"/>
      <c r="R729" s="5"/>
      <c r="S729" s="5"/>
      <c r="T729" s="5"/>
    </row>
    <row r="730" spans="1:20" x14ac:dyDescent="0.25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5"/>
      <c r="R730" s="5"/>
      <c r="S730" s="5"/>
      <c r="T730" s="5"/>
    </row>
    <row r="731" spans="1:20" x14ac:dyDescent="0.25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5"/>
      <c r="R731" s="5"/>
      <c r="S731" s="5"/>
      <c r="T731" s="5"/>
    </row>
    <row r="732" spans="1:20" x14ac:dyDescent="0.25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5"/>
      <c r="R732" s="5"/>
      <c r="S732" s="5"/>
      <c r="T732" s="5"/>
    </row>
    <row r="733" spans="1:20" x14ac:dyDescent="0.25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5"/>
      <c r="R733" s="5"/>
      <c r="S733" s="5"/>
      <c r="T733" s="5"/>
    </row>
    <row r="734" spans="1:20" x14ac:dyDescent="0.25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5"/>
      <c r="R734" s="5"/>
      <c r="S734" s="5"/>
      <c r="T734" s="5"/>
    </row>
    <row r="735" spans="1:20" x14ac:dyDescent="0.25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5"/>
      <c r="R735" s="5"/>
      <c r="S735" s="5"/>
      <c r="T735" s="5"/>
    </row>
    <row r="736" spans="1:20" x14ac:dyDescent="0.25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5"/>
      <c r="R736" s="5"/>
      <c r="S736" s="5"/>
      <c r="T736" s="5"/>
    </row>
    <row r="737" spans="1:20" x14ac:dyDescent="0.25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5"/>
      <c r="R737" s="5"/>
      <c r="S737" s="5"/>
      <c r="T737" s="5"/>
    </row>
    <row r="738" spans="1:20" x14ac:dyDescent="0.25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5"/>
      <c r="R738" s="5"/>
      <c r="S738" s="5"/>
      <c r="T738" s="5"/>
    </row>
    <row r="739" spans="1:20" x14ac:dyDescent="0.25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5"/>
      <c r="R739" s="5"/>
      <c r="S739" s="5"/>
      <c r="T739" s="5"/>
    </row>
    <row r="740" spans="1:20" x14ac:dyDescent="0.25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5"/>
      <c r="R740" s="5"/>
      <c r="S740" s="5"/>
      <c r="T740" s="5"/>
    </row>
    <row r="741" spans="1:20" x14ac:dyDescent="0.25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5"/>
      <c r="R741" s="5"/>
      <c r="S741" s="5"/>
      <c r="T741" s="5"/>
    </row>
    <row r="742" spans="1:20" x14ac:dyDescent="0.25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5"/>
      <c r="R742" s="5"/>
      <c r="S742" s="5"/>
      <c r="T742" s="5"/>
    </row>
    <row r="743" spans="1:20" x14ac:dyDescent="0.25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5"/>
      <c r="R743" s="5"/>
      <c r="S743" s="5"/>
      <c r="T743" s="5"/>
    </row>
    <row r="744" spans="1:20" x14ac:dyDescent="0.25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5"/>
      <c r="R744" s="5"/>
      <c r="S744" s="5"/>
      <c r="T744" s="5"/>
    </row>
    <row r="745" spans="1:20" x14ac:dyDescent="0.25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5"/>
      <c r="R745" s="5"/>
      <c r="S745" s="5"/>
      <c r="T745" s="5"/>
    </row>
    <row r="746" spans="1:20" x14ac:dyDescent="0.25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5"/>
      <c r="R746" s="5"/>
      <c r="S746" s="5"/>
      <c r="T746" s="5"/>
    </row>
    <row r="747" spans="1:20" x14ac:dyDescent="0.25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5"/>
      <c r="R747" s="5"/>
      <c r="S747" s="5"/>
      <c r="T747" s="5"/>
    </row>
    <row r="748" spans="1:20" x14ac:dyDescent="0.25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5"/>
      <c r="R748" s="5"/>
      <c r="S748" s="5"/>
      <c r="T748" s="5"/>
    </row>
    <row r="749" spans="1:20" x14ac:dyDescent="0.25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5"/>
      <c r="R749" s="5"/>
      <c r="S749" s="5"/>
      <c r="T749" s="5"/>
    </row>
    <row r="750" spans="1:20" x14ac:dyDescent="0.25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5"/>
      <c r="R750" s="5"/>
      <c r="S750" s="5"/>
      <c r="T750" s="5"/>
    </row>
    <row r="751" spans="1:20" x14ac:dyDescent="0.25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5"/>
      <c r="R751" s="5"/>
      <c r="S751" s="5"/>
      <c r="T751" s="5"/>
    </row>
    <row r="752" spans="1:20" x14ac:dyDescent="0.25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5"/>
      <c r="R752" s="5"/>
      <c r="S752" s="5"/>
      <c r="T752" s="5"/>
    </row>
    <row r="753" spans="1:20" x14ac:dyDescent="0.25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5"/>
      <c r="R753" s="5"/>
      <c r="S753" s="5"/>
      <c r="T753" s="5"/>
    </row>
    <row r="754" spans="1:20" x14ac:dyDescent="0.25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5"/>
      <c r="R754" s="5"/>
      <c r="S754" s="5"/>
      <c r="T754" s="5"/>
    </row>
    <row r="755" spans="1:20" x14ac:dyDescent="0.25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5"/>
      <c r="R755" s="5"/>
      <c r="S755" s="5"/>
      <c r="T755" s="5"/>
    </row>
    <row r="756" spans="1:20" x14ac:dyDescent="0.25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5"/>
      <c r="R756" s="5"/>
      <c r="S756" s="5"/>
      <c r="T756" s="5"/>
    </row>
    <row r="757" spans="1:20" x14ac:dyDescent="0.25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5"/>
      <c r="R757" s="5"/>
      <c r="S757" s="5"/>
      <c r="T757" s="5"/>
    </row>
    <row r="758" spans="1:20" x14ac:dyDescent="0.25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5"/>
      <c r="R758" s="5"/>
      <c r="S758" s="5"/>
      <c r="T758" s="5"/>
    </row>
    <row r="759" spans="1:20" x14ac:dyDescent="0.25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5"/>
      <c r="R759" s="5"/>
      <c r="S759" s="5"/>
      <c r="T759" s="5"/>
    </row>
    <row r="760" spans="1:20" x14ac:dyDescent="0.25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5"/>
      <c r="R760" s="5"/>
      <c r="S760" s="5"/>
      <c r="T760" s="5"/>
    </row>
    <row r="761" spans="1:20" x14ac:dyDescent="0.25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5"/>
      <c r="R761" s="5"/>
      <c r="S761" s="5"/>
      <c r="T761" s="5"/>
    </row>
    <row r="762" spans="1:20" x14ac:dyDescent="0.25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5"/>
      <c r="R762" s="5"/>
      <c r="S762" s="5"/>
      <c r="T762" s="5"/>
    </row>
    <row r="763" spans="1:20" x14ac:dyDescent="0.25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5"/>
      <c r="R763" s="5"/>
      <c r="S763" s="5"/>
      <c r="T763" s="5"/>
    </row>
    <row r="764" spans="1:20" x14ac:dyDescent="0.25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5"/>
      <c r="R764" s="5"/>
      <c r="S764" s="5"/>
      <c r="T764" s="5"/>
    </row>
    <row r="765" spans="1:20" x14ac:dyDescent="0.25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5"/>
      <c r="R765" s="5"/>
      <c r="S765" s="5"/>
      <c r="T765" s="5"/>
    </row>
    <row r="766" spans="1:20" x14ac:dyDescent="0.25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5"/>
      <c r="R766" s="5"/>
      <c r="S766" s="5"/>
      <c r="T766" s="5"/>
    </row>
    <row r="767" spans="1:20" x14ac:dyDescent="0.25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5"/>
      <c r="R767" s="5"/>
      <c r="S767" s="5"/>
      <c r="T767" s="5"/>
    </row>
    <row r="768" spans="1:20" x14ac:dyDescent="0.25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5"/>
      <c r="R768" s="5"/>
      <c r="S768" s="5"/>
      <c r="T768" s="5"/>
    </row>
    <row r="769" spans="1:20" x14ac:dyDescent="0.25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5"/>
      <c r="R769" s="5"/>
      <c r="S769" s="5"/>
      <c r="T769" s="5"/>
    </row>
    <row r="770" spans="1:20" x14ac:dyDescent="0.25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5"/>
      <c r="R770" s="5"/>
      <c r="S770" s="5"/>
      <c r="T770" s="5"/>
    </row>
    <row r="771" spans="1:20" x14ac:dyDescent="0.25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5"/>
      <c r="R771" s="5"/>
      <c r="S771" s="5"/>
      <c r="T771" s="5"/>
    </row>
    <row r="772" spans="1:20" x14ac:dyDescent="0.25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5"/>
      <c r="R772" s="5"/>
      <c r="S772" s="5"/>
      <c r="T772" s="5"/>
    </row>
    <row r="773" spans="1:20" x14ac:dyDescent="0.25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5"/>
      <c r="R773" s="5"/>
      <c r="S773" s="5"/>
      <c r="T773" s="5"/>
    </row>
    <row r="774" spans="1:20" x14ac:dyDescent="0.25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5"/>
      <c r="R774" s="5"/>
      <c r="S774" s="5"/>
      <c r="T774" s="5"/>
    </row>
    <row r="775" spans="1:20" x14ac:dyDescent="0.25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5"/>
      <c r="R775" s="5"/>
      <c r="S775" s="5"/>
      <c r="T775" s="5"/>
    </row>
    <row r="776" spans="1:20" x14ac:dyDescent="0.25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5"/>
      <c r="R776" s="5"/>
      <c r="S776" s="5"/>
      <c r="T776" s="5"/>
    </row>
    <row r="777" spans="1:20" x14ac:dyDescent="0.25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5"/>
      <c r="R777" s="5"/>
      <c r="S777" s="5"/>
      <c r="T777" s="5"/>
    </row>
    <row r="778" spans="1:20" x14ac:dyDescent="0.25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5"/>
      <c r="R778" s="5"/>
      <c r="S778" s="5"/>
      <c r="T778" s="5"/>
    </row>
    <row r="779" spans="1:20" x14ac:dyDescent="0.25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5"/>
      <c r="R779" s="5"/>
      <c r="S779" s="5"/>
      <c r="T779" s="5"/>
    </row>
    <row r="780" spans="1:20" x14ac:dyDescent="0.25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5"/>
      <c r="R780" s="5"/>
      <c r="S780" s="5"/>
      <c r="T780" s="5"/>
    </row>
    <row r="781" spans="1:20" x14ac:dyDescent="0.25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5"/>
      <c r="R781" s="5"/>
      <c r="S781" s="5"/>
      <c r="T781" s="5"/>
    </row>
    <row r="782" spans="1:20" x14ac:dyDescent="0.25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5"/>
      <c r="R782" s="5"/>
      <c r="S782" s="5"/>
      <c r="T782" s="5"/>
    </row>
    <row r="783" spans="1:20" x14ac:dyDescent="0.25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5"/>
      <c r="R783" s="5"/>
      <c r="S783" s="5"/>
      <c r="T783" s="5"/>
    </row>
    <row r="784" spans="1:20" x14ac:dyDescent="0.25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5"/>
      <c r="R784" s="5"/>
      <c r="S784" s="5"/>
      <c r="T784" s="5"/>
    </row>
    <row r="785" spans="1:20" x14ac:dyDescent="0.25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5"/>
      <c r="R785" s="5"/>
      <c r="S785" s="5"/>
      <c r="T785" s="5"/>
    </row>
    <row r="786" spans="1:20" x14ac:dyDescent="0.25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5"/>
      <c r="R786" s="5"/>
      <c r="S786" s="5"/>
      <c r="T786" s="5"/>
    </row>
    <row r="787" spans="1:20" x14ac:dyDescent="0.25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5"/>
      <c r="R787" s="5"/>
      <c r="S787" s="5"/>
      <c r="T787" s="5"/>
    </row>
    <row r="788" spans="1:20" x14ac:dyDescent="0.25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5"/>
      <c r="R788" s="5"/>
      <c r="S788" s="5"/>
      <c r="T788" s="5"/>
    </row>
    <row r="789" spans="1:20" x14ac:dyDescent="0.25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5"/>
      <c r="R789" s="5"/>
      <c r="S789" s="5"/>
      <c r="T789" s="5"/>
    </row>
    <row r="790" spans="1:20" x14ac:dyDescent="0.25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5"/>
      <c r="R790" s="5"/>
      <c r="S790" s="5"/>
      <c r="T790" s="5"/>
    </row>
    <row r="791" spans="1:20" x14ac:dyDescent="0.25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5"/>
      <c r="R791" s="5"/>
      <c r="S791" s="5"/>
      <c r="T791" s="5"/>
    </row>
    <row r="792" spans="1:20" x14ac:dyDescent="0.25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5"/>
      <c r="R792" s="5"/>
      <c r="S792" s="5"/>
      <c r="T792" s="5"/>
    </row>
    <row r="793" spans="1:20" x14ac:dyDescent="0.25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5"/>
      <c r="R793" s="5"/>
      <c r="S793" s="5"/>
      <c r="T793" s="5"/>
    </row>
    <row r="794" spans="1:20" x14ac:dyDescent="0.25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5"/>
      <c r="R794" s="5"/>
      <c r="S794" s="5"/>
      <c r="T794" s="5"/>
    </row>
    <row r="795" spans="1:20" x14ac:dyDescent="0.25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5"/>
      <c r="R795" s="5"/>
      <c r="S795" s="5"/>
      <c r="T795" s="5"/>
    </row>
    <row r="796" spans="1:20" x14ac:dyDescent="0.25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5"/>
      <c r="R796" s="5"/>
      <c r="S796" s="5"/>
      <c r="T796" s="5"/>
    </row>
    <row r="797" spans="1:20" x14ac:dyDescent="0.25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5"/>
      <c r="R797" s="5"/>
      <c r="S797" s="5"/>
      <c r="T797" s="5"/>
    </row>
    <row r="798" spans="1:20" x14ac:dyDescent="0.25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5"/>
      <c r="R798" s="5"/>
      <c r="S798" s="5"/>
      <c r="T798" s="5"/>
    </row>
    <row r="799" spans="1:20" x14ac:dyDescent="0.25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5"/>
      <c r="R799" s="5"/>
      <c r="S799" s="5"/>
      <c r="T799" s="5"/>
    </row>
    <row r="800" spans="1:20" x14ac:dyDescent="0.25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5"/>
      <c r="R800" s="5"/>
      <c r="S800" s="5"/>
      <c r="T800" s="5"/>
    </row>
    <row r="801" spans="1:20" x14ac:dyDescent="0.25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5"/>
      <c r="R801" s="5"/>
      <c r="S801" s="5"/>
      <c r="T801" s="5"/>
    </row>
    <row r="802" spans="1:20" x14ac:dyDescent="0.25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5"/>
      <c r="R802" s="5"/>
      <c r="S802" s="5"/>
      <c r="T802" s="5"/>
    </row>
    <row r="803" spans="1:20" x14ac:dyDescent="0.25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5"/>
      <c r="R803" s="5"/>
      <c r="S803" s="5"/>
      <c r="T803" s="5"/>
    </row>
    <row r="804" spans="1:20" x14ac:dyDescent="0.25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5"/>
      <c r="R804" s="5"/>
      <c r="S804" s="5"/>
      <c r="T804" s="5"/>
    </row>
    <row r="805" spans="1:20" x14ac:dyDescent="0.25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5"/>
      <c r="R805" s="5"/>
      <c r="S805" s="5"/>
      <c r="T805" s="5"/>
    </row>
    <row r="806" spans="1:20" x14ac:dyDescent="0.25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5"/>
      <c r="R806" s="5"/>
      <c r="S806" s="5"/>
      <c r="T806" s="5"/>
    </row>
    <row r="807" spans="1:20" x14ac:dyDescent="0.25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5"/>
      <c r="R807" s="5"/>
      <c r="S807" s="5"/>
      <c r="T807" s="5"/>
    </row>
    <row r="808" spans="1:20" x14ac:dyDescent="0.25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5"/>
      <c r="R808" s="5"/>
      <c r="S808" s="5"/>
      <c r="T808" s="5"/>
    </row>
    <row r="809" spans="1:20" x14ac:dyDescent="0.25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5"/>
      <c r="R809" s="5"/>
      <c r="S809" s="5"/>
      <c r="T809" s="5"/>
    </row>
    <row r="810" spans="1:20" x14ac:dyDescent="0.25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5"/>
      <c r="R810" s="5"/>
      <c r="S810" s="5"/>
      <c r="T810" s="5"/>
    </row>
    <row r="811" spans="1:20" x14ac:dyDescent="0.25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5"/>
      <c r="R811" s="5"/>
      <c r="S811" s="5"/>
      <c r="T811" s="5"/>
    </row>
    <row r="812" spans="1:20" x14ac:dyDescent="0.25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5"/>
      <c r="R812" s="5"/>
      <c r="S812" s="5"/>
      <c r="T812" s="5"/>
    </row>
    <row r="813" spans="1:20" x14ac:dyDescent="0.25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5"/>
      <c r="R813" s="5"/>
      <c r="S813" s="5"/>
      <c r="T813" s="5"/>
    </row>
    <row r="814" spans="1:20" x14ac:dyDescent="0.25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5"/>
      <c r="R814" s="5"/>
      <c r="S814" s="5"/>
      <c r="T814" s="5"/>
    </row>
    <row r="815" spans="1:20" x14ac:dyDescent="0.25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5"/>
      <c r="R815" s="5"/>
      <c r="S815" s="5"/>
      <c r="T815" s="5"/>
    </row>
    <row r="816" spans="1:20" x14ac:dyDescent="0.25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5"/>
      <c r="R816" s="5"/>
      <c r="S816" s="5"/>
      <c r="T816" s="5"/>
    </row>
    <row r="817" spans="1:20" x14ac:dyDescent="0.25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5"/>
      <c r="R817" s="5"/>
      <c r="S817" s="5"/>
      <c r="T817" s="5"/>
    </row>
    <row r="818" spans="1:20" x14ac:dyDescent="0.25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5"/>
      <c r="R818" s="5"/>
      <c r="S818" s="5"/>
      <c r="T818" s="5"/>
    </row>
    <row r="819" spans="1:20" x14ac:dyDescent="0.25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5"/>
      <c r="R819" s="5"/>
      <c r="S819" s="5"/>
      <c r="T819" s="5"/>
    </row>
    <row r="820" spans="1:20" x14ac:dyDescent="0.25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5"/>
      <c r="R820" s="5"/>
      <c r="S820" s="5"/>
      <c r="T820" s="5"/>
    </row>
    <row r="821" spans="1:20" x14ac:dyDescent="0.25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5"/>
      <c r="R821" s="5"/>
      <c r="S821" s="5"/>
      <c r="T821" s="5"/>
    </row>
    <row r="822" spans="1:20" x14ac:dyDescent="0.25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5"/>
      <c r="R822" s="5"/>
      <c r="S822" s="5"/>
      <c r="T822" s="5"/>
    </row>
    <row r="823" spans="1:20" x14ac:dyDescent="0.25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5"/>
      <c r="R823" s="5"/>
      <c r="S823" s="5"/>
      <c r="T823" s="5"/>
    </row>
    <row r="824" spans="1:20" x14ac:dyDescent="0.25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5"/>
      <c r="R824" s="5"/>
      <c r="S824" s="5"/>
      <c r="T824" s="5"/>
    </row>
    <row r="825" spans="1:20" x14ac:dyDescent="0.25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5"/>
      <c r="R825" s="5"/>
      <c r="S825" s="5"/>
      <c r="T825" s="5"/>
    </row>
    <row r="826" spans="1:20" x14ac:dyDescent="0.25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5"/>
      <c r="R826" s="5"/>
      <c r="S826" s="5"/>
      <c r="T826" s="5"/>
    </row>
    <row r="827" spans="1:20" x14ac:dyDescent="0.25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5"/>
      <c r="R827" s="5"/>
      <c r="S827" s="5"/>
      <c r="T827" s="5"/>
    </row>
    <row r="828" spans="1:20" x14ac:dyDescent="0.25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5"/>
      <c r="R828" s="5"/>
      <c r="S828" s="5"/>
      <c r="T828" s="5"/>
    </row>
    <row r="829" spans="1:20" x14ac:dyDescent="0.25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5"/>
      <c r="R829" s="5"/>
      <c r="S829" s="5"/>
      <c r="T829" s="5"/>
    </row>
    <row r="830" spans="1:20" x14ac:dyDescent="0.25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5"/>
      <c r="R830" s="5"/>
      <c r="S830" s="5"/>
      <c r="T830" s="5"/>
    </row>
    <row r="831" spans="1:20" x14ac:dyDescent="0.25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5"/>
      <c r="R831" s="5"/>
      <c r="S831" s="5"/>
      <c r="T831" s="5"/>
    </row>
    <row r="832" spans="1:20" x14ac:dyDescent="0.25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5"/>
      <c r="R832" s="5"/>
      <c r="S832" s="5"/>
      <c r="T832" s="5"/>
    </row>
    <row r="833" spans="1:20" x14ac:dyDescent="0.25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5"/>
      <c r="R833" s="5"/>
      <c r="S833" s="5"/>
      <c r="T833" s="5"/>
    </row>
    <row r="834" spans="1:20" x14ac:dyDescent="0.25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5"/>
      <c r="R834" s="5"/>
      <c r="S834" s="5"/>
      <c r="T834" s="5"/>
    </row>
    <row r="835" spans="1:20" x14ac:dyDescent="0.25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5"/>
      <c r="R835" s="5"/>
      <c r="S835" s="5"/>
      <c r="T835" s="5"/>
    </row>
    <row r="836" spans="1:20" x14ac:dyDescent="0.25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5"/>
      <c r="R836" s="5"/>
      <c r="S836" s="5"/>
      <c r="T836" s="5"/>
    </row>
    <row r="837" spans="1:20" x14ac:dyDescent="0.25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5"/>
      <c r="R837" s="5"/>
      <c r="S837" s="5"/>
      <c r="T837" s="5"/>
    </row>
    <row r="838" spans="1:20" x14ac:dyDescent="0.25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5"/>
      <c r="R838" s="5"/>
      <c r="S838" s="5"/>
      <c r="T838" s="5"/>
    </row>
    <row r="839" spans="1:20" x14ac:dyDescent="0.25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5"/>
      <c r="R839" s="5"/>
      <c r="S839" s="5"/>
      <c r="T839" s="5"/>
    </row>
    <row r="840" spans="1:20" x14ac:dyDescent="0.25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5"/>
      <c r="R840" s="5"/>
      <c r="S840" s="5"/>
      <c r="T840" s="5"/>
    </row>
    <row r="841" spans="1:20" x14ac:dyDescent="0.25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5"/>
      <c r="R841" s="5"/>
      <c r="S841" s="5"/>
      <c r="T841" s="5"/>
    </row>
    <row r="842" spans="1:20" x14ac:dyDescent="0.25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5"/>
      <c r="R842" s="5"/>
      <c r="S842" s="5"/>
      <c r="T842" s="5"/>
    </row>
    <row r="843" spans="1:20" x14ac:dyDescent="0.25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5"/>
      <c r="R843" s="5"/>
      <c r="S843" s="5"/>
      <c r="T843" s="5"/>
    </row>
    <row r="844" spans="1:20" x14ac:dyDescent="0.25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5"/>
      <c r="R844" s="5"/>
      <c r="S844" s="5"/>
      <c r="T844" s="5"/>
    </row>
    <row r="845" spans="1:20" x14ac:dyDescent="0.25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5"/>
      <c r="R845" s="5"/>
      <c r="S845" s="5"/>
      <c r="T845" s="5"/>
    </row>
    <row r="846" spans="1:20" x14ac:dyDescent="0.25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5"/>
      <c r="R846" s="5"/>
      <c r="S846" s="5"/>
      <c r="T846" s="5"/>
    </row>
    <row r="847" spans="1:20" x14ac:dyDescent="0.25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5"/>
      <c r="R847" s="5"/>
      <c r="S847" s="5"/>
      <c r="T847" s="5"/>
    </row>
    <row r="848" spans="1:20" x14ac:dyDescent="0.25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5"/>
      <c r="R848" s="5"/>
      <c r="S848" s="5"/>
      <c r="T848" s="5"/>
    </row>
    <row r="849" spans="1:20" x14ac:dyDescent="0.25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5"/>
      <c r="R849" s="5"/>
      <c r="S849" s="5"/>
      <c r="T849" s="5"/>
    </row>
    <row r="850" spans="1:20" x14ac:dyDescent="0.25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5"/>
      <c r="R850" s="5"/>
      <c r="S850" s="5"/>
      <c r="T850" s="5"/>
    </row>
    <row r="851" spans="1:20" x14ac:dyDescent="0.25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5"/>
      <c r="R851" s="5"/>
      <c r="S851" s="5"/>
      <c r="T851" s="5"/>
    </row>
    <row r="852" spans="1:20" x14ac:dyDescent="0.25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5"/>
      <c r="R852" s="5"/>
      <c r="S852" s="5"/>
      <c r="T852" s="5"/>
    </row>
    <row r="853" spans="1:20" x14ac:dyDescent="0.25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5"/>
      <c r="R853" s="5"/>
      <c r="S853" s="5"/>
      <c r="T853" s="5"/>
    </row>
    <row r="854" spans="1:20" x14ac:dyDescent="0.25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5"/>
      <c r="R854" s="5"/>
      <c r="S854" s="5"/>
      <c r="T854" s="5"/>
    </row>
    <row r="855" spans="1:20" x14ac:dyDescent="0.25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5"/>
      <c r="R855" s="5"/>
      <c r="S855" s="5"/>
      <c r="T855" s="5"/>
    </row>
    <row r="856" spans="1:20" x14ac:dyDescent="0.25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5"/>
      <c r="R856" s="5"/>
      <c r="S856" s="5"/>
      <c r="T856" s="5"/>
    </row>
    <row r="857" spans="1:20" x14ac:dyDescent="0.25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5"/>
      <c r="R857" s="5"/>
      <c r="S857" s="5"/>
      <c r="T857" s="5"/>
    </row>
    <row r="858" spans="1:20" x14ac:dyDescent="0.25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5"/>
      <c r="R858" s="5"/>
      <c r="S858" s="5"/>
      <c r="T858" s="5"/>
    </row>
    <row r="859" spans="1:20" x14ac:dyDescent="0.25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5"/>
      <c r="R859" s="5"/>
      <c r="S859" s="5"/>
      <c r="T859" s="5"/>
    </row>
    <row r="860" spans="1:20" x14ac:dyDescent="0.25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5"/>
      <c r="R860" s="5"/>
      <c r="S860" s="5"/>
      <c r="T860" s="5"/>
    </row>
    <row r="861" spans="1:20" x14ac:dyDescent="0.25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5"/>
      <c r="R861" s="5"/>
      <c r="S861" s="5"/>
      <c r="T861" s="5"/>
    </row>
    <row r="862" spans="1:20" x14ac:dyDescent="0.25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5"/>
      <c r="R862" s="5"/>
      <c r="S862" s="5"/>
      <c r="T862" s="5"/>
    </row>
    <row r="863" spans="1:20" x14ac:dyDescent="0.25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5"/>
      <c r="R863" s="5"/>
      <c r="S863" s="5"/>
      <c r="T863" s="5"/>
    </row>
    <row r="864" spans="1:20" x14ac:dyDescent="0.25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5"/>
      <c r="R864" s="5"/>
      <c r="S864" s="5"/>
      <c r="T864" s="5"/>
    </row>
    <row r="865" spans="1:20" x14ac:dyDescent="0.25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5"/>
      <c r="R865" s="5"/>
      <c r="S865" s="5"/>
      <c r="T865" s="5"/>
    </row>
    <row r="866" spans="1:20" x14ac:dyDescent="0.25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5"/>
      <c r="R866" s="5"/>
      <c r="S866" s="5"/>
      <c r="T866" s="5"/>
    </row>
    <row r="867" spans="1:20" x14ac:dyDescent="0.25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5"/>
      <c r="R867" s="5"/>
      <c r="S867" s="5"/>
      <c r="T867" s="5"/>
    </row>
    <row r="868" spans="1:20" x14ac:dyDescent="0.25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5"/>
      <c r="R868" s="5"/>
      <c r="S868" s="5"/>
      <c r="T868" s="5"/>
    </row>
    <row r="869" spans="1:20" x14ac:dyDescent="0.25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5"/>
      <c r="R869" s="5"/>
      <c r="S869" s="5"/>
      <c r="T869" s="5"/>
    </row>
    <row r="870" spans="1:20" x14ac:dyDescent="0.25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5"/>
      <c r="R870" s="5"/>
      <c r="S870" s="5"/>
      <c r="T870" s="5"/>
    </row>
    <row r="871" spans="1:20" x14ac:dyDescent="0.25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5"/>
      <c r="R871" s="5"/>
      <c r="S871" s="5"/>
      <c r="T871" s="5"/>
    </row>
    <row r="872" spans="1:20" x14ac:dyDescent="0.25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5"/>
      <c r="R872" s="5"/>
      <c r="S872" s="5"/>
      <c r="T872" s="5"/>
    </row>
    <row r="873" spans="1:20" x14ac:dyDescent="0.25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5"/>
      <c r="R873" s="5"/>
      <c r="S873" s="5"/>
      <c r="T873" s="5"/>
    </row>
    <row r="874" spans="1:20" x14ac:dyDescent="0.25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5"/>
      <c r="R874" s="5"/>
      <c r="S874" s="5"/>
      <c r="T874" s="5"/>
    </row>
    <row r="875" spans="1:20" x14ac:dyDescent="0.25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5"/>
      <c r="R875" s="5"/>
      <c r="S875" s="5"/>
      <c r="T875" s="5"/>
    </row>
    <row r="876" spans="1:20" x14ac:dyDescent="0.25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5"/>
      <c r="R876" s="5"/>
      <c r="S876" s="5"/>
      <c r="T876" s="5"/>
    </row>
    <row r="877" spans="1:20" x14ac:dyDescent="0.25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5"/>
      <c r="R877" s="5"/>
      <c r="S877" s="5"/>
      <c r="T877" s="5"/>
    </row>
    <row r="878" spans="1:20" x14ac:dyDescent="0.25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5"/>
      <c r="R878" s="5"/>
      <c r="S878" s="5"/>
      <c r="T878" s="5"/>
    </row>
    <row r="879" spans="1:20" x14ac:dyDescent="0.25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5"/>
      <c r="R879" s="5"/>
      <c r="S879" s="5"/>
      <c r="T879" s="5"/>
    </row>
    <row r="880" spans="1:20" x14ac:dyDescent="0.25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5"/>
      <c r="R880" s="5"/>
      <c r="S880" s="5"/>
      <c r="T880" s="5"/>
    </row>
    <row r="881" spans="1:20" x14ac:dyDescent="0.25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5"/>
      <c r="R881" s="5"/>
      <c r="S881" s="5"/>
      <c r="T881" s="5"/>
    </row>
    <row r="882" spans="1:20" x14ac:dyDescent="0.25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5"/>
      <c r="R882" s="5"/>
      <c r="S882" s="5"/>
      <c r="T882" s="5"/>
    </row>
    <row r="883" spans="1:20" x14ac:dyDescent="0.25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5"/>
      <c r="R883" s="5"/>
      <c r="S883" s="5"/>
      <c r="T883" s="5"/>
    </row>
    <row r="884" spans="1:20" x14ac:dyDescent="0.25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5"/>
      <c r="R884" s="5"/>
      <c r="S884" s="5"/>
      <c r="T884" s="5"/>
    </row>
    <row r="885" spans="1:20" x14ac:dyDescent="0.25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5"/>
      <c r="R885" s="5"/>
      <c r="S885" s="5"/>
      <c r="T885" s="5"/>
    </row>
    <row r="886" spans="1:20" x14ac:dyDescent="0.25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5"/>
      <c r="R886" s="5"/>
      <c r="S886" s="5"/>
      <c r="T886" s="5"/>
    </row>
    <row r="887" spans="1:20" x14ac:dyDescent="0.25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5"/>
      <c r="R887" s="5"/>
      <c r="S887" s="5"/>
      <c r="T887" s="5"/>
    </row>
    <row r="888" spans="1:20" x14ac:dyDescent="0.25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5"/>
      <c r="R888" s="5"/>
      <c r="S888" s="5"/>
      <c r="T888" s="5"/>
    </row>
    <row r="889" spans="1:20" x14ac:dyDescent="0.25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5"/>
      <c r="R889" s="5"/>
      <c r="S889" s="5"/>
      <c r="T889" s="5"/>
    </row>
    <row r="890" spans="1:20" x14ac:dyDescent="0.25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5"/>
      <c r="R890" s="5"/>
      <c r="S890" s="5"/>
      <c r="T890" s="5"/>
    </row>
    <row r="891" spans="1:20" x14ac:dyDescent="0.25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5"/>
      <c r="R891" s="5"/>
      <c r="S891" s="5"/>
      <c r="T891" s="5"/>
    </row>
    <row r="892" spans="1:20" x14ac:dyDescent="0.25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5"/>
      <c r="R892" s="5"/>
      <c r="S892" s="5"/>
      <c r="T892" s="5"/>
    </row>
    <row r="893" spans="1:20" x14ac:dyDescent="0.25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5"/>
      <c r="R893" s="5"/>
      <c r="S893" s="5"/>
      <c r="T893" s="5"/>
    </row>
    <row r="894" spans="1:20" x14ac:dyDescent="0.25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5"/>
      <c r="R894" s="5"/>
      <c r="S894" s="5"/>
      <c r="T894" s="5"/>
    </row>
    <row r="895" spans="1:20" x14ac:dyDescent="0.25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5"/>
      <c r="R895" s="5"/>
      <c r="S895" s="5"/>
      <c r="T895" s="5"/>
    </row>
    <row r="896" spans="1:20" x14ac:dyDescent="0.25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5"/>
      <c r="R896" s="5"/>
      <c r="S896" s="5"/>
      <c r="T896" s="5"/>
    </row>
    <row r="897" spans="1:20" x14ac:dyDescent="0.25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5"/>
      <c r="R897" s="5"/>
      <c r="S897" s="5"/>
      <c r="T897" s="5"/>
    </row>
    <row r="898" spans="1:20" x14ac:dyDescent="0.25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5"/>
      <c r="R898" s="5"/>
      <c r="S898" s="5"/>
      <c r="T898" s="5"/>
    </row>
    <row r="899" spans="1:20" x14ac:dyDescent="0.25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5"/>
      <c r="R899" s="5"/>
      <c r="S899" s="5"/>
      <c r="T899" s="5"/>
    </row>
    <row r="900" spans="1:20" x14ac:dyDescent="0.25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5"/>
      <c r="R900" s="5"/>
      <c r="S900" s="5"/>
      <c r="T900" s="5"/>
    </row>
    <row r="901" spans="1:20" x14ac:dyDescent="0.25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5"/>
      <c r="R901" s="5"/>
      <c r="S901" s="5"/>
      <c r="T901" s="5"/>
    </row>
    <row r="902" spans="1:20" x14ac:dyDescent="0.25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5"/>
      <c r="R902" s="5"/>
      <c r="S902" s="5"/>
      <c r="T902" s="5"/>
    </row>
    <row r="903" spans="1:20" x14ac:dyDescent="0.25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5"/>
      <c r="R903" s="5"/>
      <c r="S903" s="5"/>
      <c r="T903" s="5"/>
    </row>
    <row r="904" spans="1:20" x14ac:dyDescent="0.25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5"/>
      <c r="R904" s="5"/>
      <c r="S904" s="5"/>
      <c r="T904" s="5"/>
    </row>
    <row r="905" spans="1:20" x14ac:dyDescent="0.25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5"/>
      <c r="R905" s="5"/>
      <c r="S905" s="5"/>
      <c r="T905" s="5"/>
    </row>
    <row r="906" spans="1:20" x14ac:dyDescent="0.25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5"/>
      <c r="R906" s="5"/>
      <c r="S906" s="5"/>
      <c r="T906" s="5"/>
    </row>
    <row r="907" spans="1:20" x14ac:dyDescent="0.25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5"/>
      <c r="R907" s="5"/>
      <c r="S907" s="5"/>
      <c r="T907" s="5"/>
    </row>
    <row r="908" spans="1:20" x14ac:dyDescent="0.25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5"/>
      <c r="R908" s="5"/>
      <c r="S908" s="5"/>
      <c r="T908" s="5"/>
    </row>
    <row r="909" spans="1:20" x14ac:dyDescent="0.25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5"/>
      <c r="R909" s="5"/>
      <c r="S909" s="5"/>
      <c r="T909" s="5"/>
    </row>
    <row r="910" spans="1:20" x14ac:dyDescent="0.25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5"/>
      <c r="R910" s="5"/>
      <c r="S910" s="5"/>
      <c r="T910" s="5"/>
    </row>
    <row r="911" spans="1:20" x14ac:dyDescent="0.25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5"/>
      <c r="R911" s="5"/>
      <c r="S911" s="5"/>
      <c r="T911" s="5"/>
    </row>
    <row r="912" spans="1:20" x14ac:dyDescent="0.25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5"/>
      <c r="R912" s="5"/>
      <c r="S912" s="5"/>
      <c r="T912" s="5"/>
    </row>
    <row r="913" spans="1:20" x14ac:dyDescent="0.25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5"/>
      <c r="R913" s="5"/>
      <c r="S913" s="5"/>
      <c r="T913" s="5"/>
    </row>
    <row r="914" spans="1:20" x14ac:dyDescent="0.25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5"/>
      <c r="R914" s="5"/>
      <c r="S914" s="5"/>
      <c r="T914" s="5"/>
    </row>
    <row r="915" spans="1:20" x14ac:dyDescent="0.25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5"/>
      <c r="R915" s="5"/>
      <c r="S915" s="5"/>
      <c r="T915" s="5"/>
    </row>
    <row r="916" spans="1:20" x14ac:dyDescent="0.25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5"/>
      <c r="R916" s="5"/>
      <c r="S916" s="5"/>
      <c r="T916" s="5"/>
    </row>
    <row r="917" spans="1:20" x14ac:dyDescent="0.25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5"/>
      <c r="R917" s="5"/>
      <c r="S917" s="5"/>
      <c r="T917" s="5"/>
    </row>
    <row r="918" spans="1:20" x14ac:dyDescent="0.25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5"/>
      <c r="R918" s="5"/>
      <c r="S918" s="5"/>
      <c r="T918" s="5"/>
    </row>
    <row r="919" spans="1:20" x14ac:dyDescent="0.25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5"/>
      <c r="R919" s="5"/>
      <c r="S919" s="5"/>
      <c r="T919" s="5"/>
    </row>
    <row r="920" spans="1:20" x14ac:dyDescent="0.25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5"/>
      <c r="R920" s="5"/>
      <c r="S920" s="5"/>
      <c r="T920" s="5"/>
    </row>
    <row r="921" spans="1:20" x14ac:dyDescent="0.25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5"/>
      <c r="R921" s="5"/>
      <c r="S921" s="5"/>
      <c r="T921" s="5"/>
    </row>
    <row r="922" spans="1:20" x14ac:dyDescent="0.25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5"/>
      <c r="R922" s="5"/>
      <c r="S922" s="5"/>
      <c r="T922" s="5"/>
    </row>
    <row r="923" spans="1:20" x14ac:dyDescent="0.25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5"/>
      <c r="R923" s="5"/>
      <c r="S923" s="5"/>
      <c r="T923" s="5"/>
    </row>
    <row r="924" spans="1:20" x14ac:dyDescent="0.25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5"/>
      <c r="R924" s="5"/>
      <c r="S924" s="5"/>
      <c r="T924" s="5"/>
    </row>
    <row r="925" spans="1:20" x14ac:dyDescent="0.25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5"/>
      <c r="R925" s="5"/>
      <c r="S925" s="5"/>
      <c r="T925" s="5"/>
    </row>
    <row r="926" spans="1:20" x14ac:dyDescent="0.25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5"/>
      <c r="R926" s="5"/>
      <c r="S926" s="5"/>
      <c r="T926" s="5"/>
    </row>
    <row r="927" spans="1:20" x14ac:dyDescent="0.25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5"/>
      <c r="R927" s="5"/>
      <c r="S927" s="5"/>
      <c r="T927" s="5"/>
    </row>
    <row r="928" spans="1:20" x14ac:dyDescent="0.25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5"/>
      <c r="R928" s="5"/>
      <c r="S928" s="5"/>
      <c r="T928" s="5"/>
    </row>
    <row r="929" spans="1:20" x14ac:dyDescent="0.25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5"/>
      <c r="R929" s="5"/>
      <c r="S929" s="5"/>
      <c r="T929" s="5"/>
    </row>
    <row r="930" spans="1:20" x14ac:dyDescent="0.25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5"/>
      <c r="R930" s="5"/>
      <c r="S930" s="5"/>
      <c r="T930" s="5"/>
    </row>
    <row r="931" spans="1:20" x14ac:dyDescent="0.25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5"/>
      <c r="R931" s="5"/>
      <c r="S931" s="5"/>
      <c r="T931" s="5"/>
    </row>
    <row r="932" spans="1:20" x14ac:dyDescent="0.25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5"/>
      <c r="R932" s="5"/>
      <c r="S932" s="5"/>
      <c r="T932" s="5"/>
    </row>
    <row r="933" spans="1:20" x14ac:dyDescent="0.25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5"/>
      <c r="R933" s="5"/>
      <c r="S933" s="5"/>
      <c r="T933" s="5"/>
    </row>
    <row r="934" spans="1:20" x14ac:dyDescent="0.25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5"/>
      <c r="R934" s="5"/>
      <c r="S934" s="5"/>
      <c r="T934" s="5"/>
    </row>
    <row r="935" spans="1:20" x14ac:dyDescent="0.25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5"/>
      <c r="R935" s="5"/>
      <c r="S935" s="5"/>
      <c r="T935" s="5"/>
    </row>
    <row r="936" spans="1:20" x14ac:dyDescent="0.25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5"/>
      <c r="R936" s="5"/>
      <c r="S936" s="5"/>
      <c r="T936" s="5"/>
    </row>
    <row r="937" spans="1:20" x14ac:dyDescent="0.25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5"/>
      <c r="R937" s="5"/>
      <c r="S937" s="5"/>
      <c r="T937" s="5"/>
    </row>
    <row r="938" spans="1:20" x14ac:dyDescent="0.25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5"/>
      <c r="R938" s="5"/>
      <c r="S938" s="5"/>
      <c r="T938" s="5"/>
    </row>
    <row r="939" spans="1:20" x14ac:dyDescent="0.25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5"/>
      <c r="R939" s="5"/>
      <c r="S939" s="5"/>
      <c r="T939" s="5"/>
    </row>
    <row r="940" spans="1:20" x14ac:dyDescent="0.25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5"/>
      <c r="R940" s="5"/>
      <c r="S940" s="5"/>
      <c r="T940" s="5"/>
    </row>
    <row r="941" spans="1:20" x14ac:dyDescent="0.25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5"/>
      <c r="R941" s="5"/>
      <c r="S941" s="5"/>
      <c r="T941" s="5"/>
    </row>
    <row r="942" spans="1:20" x14ac:dyDescent="0.25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5"/>
      <c r="R942" s="5"/>
      <c r="S942" s="5"/>
      <c r="T942" s="5"/>
    </row>
    <row r="943" spans="1:20" x14ac:dyDescent="0.25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5"/>
      <c r="R943" s="5"/>
      <c r="S943" s="5"/>
      <c r="T943" s="5"/>
    </row>
    <row r="944" spans="1:20" x14ac:dyDescent="0.25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5"/>
      <c r="R944" s="5"/>
      <c r="S944" s="5"/>
      <c r="T944" s="5"/>
    </row>
    <row r="945" spans="1:20" x14ac:dyDescent="0.25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5"/>
      <c r="R945" s="5"/>
      <c r="S945" s="5"/>
      <c r="T945" s="5"/>
    </row>
    <row r="946" spans="1:20" x14ac:dyDescent="0.25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5"/>
      <c r="R946" s="5"/>
      <c r="S946" s="5"/>
      <c r="T946" s="5"/>
    </row>
    <row r="947" spans="1:20" x14ac:dyDescent="0.25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5"/>
      <c r="R947" s="5"/>
      <c r="S947" s="5"/>
      <c r="T947" s="5"/>
    </row>
    <row r="948" spans="1:20" x14ac:dyDescent="0.25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5"/>
      <c r="R948" s="5"/>
      <c r="S948" s="5"/>
      <c r="T948" s="5"/>
    </row>
    <row r="949" spans="1:20" x14ac:dyDescent="0.25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5"/>
      <c r="R949" s="5"/>
      <c r="S949" s="5"/>
      <c r="T949" s="5"/>
    </row>
    <row r="950" spans="1:20" x14ac:dyDescent="0.25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5"/>
      <c r="R950" s="5"/>
      <c r="S950" s="5"/>
      <c r="T950" s="5"/>
    </row>
    <row r="951" spans="1:20" x14ac:dyDescent="0.25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5"/>
      <c r="R951" s="5"/>
      <c r="S951" s="5"/>
      <c r="T951" s="5"/>
    </row>
    <row r="952" spans="1:20" x14ac:dyDescent="0.25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5"/>
      <c r="R952" s="5"/>
      <c r="S952" s="5"/>
      <c r="T952" s="5"/>
    </row>
    <row r="953" spans="1:20" x14ac:dyDescent="0.25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5"/>
      <c r="R953" s="5"/>
      <c r="S953" s="5"/>
      <c r="T953" s="5"/>
    </row>
    <row r="954" spans="1:20" x14ac:dyDescent="0.25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5"/>
      <c r="R954" s="5"/>
      <c r="S954" s="5"/>
      <c r="T954" s="5"/>
    </row>
    <row r="955" spans="1:20" x14ac:dyDescent="0.25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5"/>
      <c r="R955" s="5"/>
      <c r="S955" s="5"/>
      <c r="T955" s="5"/>
    </row>
    <row r="956" spans="1:20" x14ac:dyDescent="0.25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5"/>
      <c r="R956" s="5"/>
      <c r="S956" s="5"/>
      <c r="T956" s="5"/>
    </row>
    <row r="957" spans="1:20" x14ac:dyDescent="0.25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5"/>
      <c r="R957" s="5"/>
      <c r="S957" s="5"/>
      <c r="T957" s="5"/>
    </row>
    <row r="958" spans="1:20" x14ac:dyDescent="0.25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5"/>
      <c r="R958" s="5"/>
      <c r="S958" s="5"/>
      <c r="T958" s="5"/>
    </row>
    <row r="959" spans="1:20" x14ac:dyDescent="0.25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5"/>
      <c r="R959" s="5"/>
      <c r="S959" s="5"/>
      <c r="T959" s="5"/>
    </row>
    <row r="960" spans="1:20" x14ac:dyDescent="0.25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5"/>
      <c r="R960" s="5"/>
      <c r="S960" s="5"/>
      <c r="T960" s="5"/>
    </row>
    <row r="961" spans="1:20" x14ac:dyDescent="0.25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5"/>
      <c r="R961" s="5"/>
      <c r="S961" s="5"/>
      <c r="T961" s="5"/>
    </row>
    <row r="962" spans="1:20" x14ac:dyDescent="0.25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5"/>
      <c r="R962" s="5"/>
      <c r="S962" s="5"/>
      <c r="T962" s="5"/>
    </row>
    <row r="963" spans="1:20" x14ac:dyDescent="0.25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5"/>
      <c r="R963" s="5"/>
      <c r="S963" s="5"/>
      <c r="T963" s="5"/>
    </row>
    <row r="964" spans="1:20" x14ac:dyDescent="0.25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5"/>
      <c r="R964" s="5"/>
      <c r="S964" s="5"/>
      <c r="T964" s="5"/>
    </row>
    <row r="965" spans="1:20" x14ac:dyDescent="0.25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5"/>
      <c r="R965" s="5"/>
      <c r="S965" s="5"/>
      <c r="T965" s="5"/>
    </row>
    <row r="966" spans="1:20" x14ac:dyDescent="0.25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5"/>
      <c r="R966" s="5"/>
      <c r="S966" s="5"/>
      <c r="T966" s="5"/>
    </row>
    <row r="967" spans="1:20" x14ac:dyDescent="0.25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5"/>
      <c r="R967" s="5"/>
      <c r="S967" s="5"/>
      <c r="T967" s="5"/>
    </row>
    <row r="968" spans="1:20" x14ac:dyDescent="0.25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5"/>
      <c r="R968" s="5"/>
      <c r="S968" s="5"/>
      <c r="T968" s="5"/>
    </row>
    <row r="969" spans="1:20" x14ac:dyDescent="0.25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5"/>
      <c r="R969" s="5"/>
      <c r="S969" s="5"/>
      <c r="T969" s="5"/>
    </row>
    <row r="970" spans="1:20" x14ac:dyDescent="0.25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5"/>
      <c r="R970" s="5"/>
      <c r="S970" s="5"/>
      <c r="T970" s="5"/>
    </row>
    <row r="971" spans="1:20" x14ac:dyDescent="0.25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5"/>
      <c r="R971" s="5"/>
      <c r="S971" s="5"/>
      <c r="T971" s="5"/>
    </row>
    <row r="972" spans="1:20" x14ac:dyDescent="0.25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5"/>
      <c r="R972" s="5"/>
      <c r="S972" s="5"/>
      <c r="T972" s="5"/>
    </row>
    <row r="973" spans="1:20" x14ac:dyDescent="0.25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5"/>
      <c r="R973" s="5"/>
      <c r="S973" s="5"/>
      <c r="T973" s="5"/>
    </row>
    <row r="974" spans="1:20" x14ac:dyDescent="0.25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5"/>
      <c r="R974" s="5"/>
      <c r="S974" s="5"/>
      <c r="T974" s="5"/>
    </row>
    <row r="975" spans="1:20" x14ac:dyDescent="0.25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5"/>
      <c r="R975" s="5"/>
      <c r="S975" s="5"/>
      <c r="T975" s="5"/>
    </row>
    <row r="976" spans="1:20" x14ac:dyDescent="0.25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5"/>
      <c r="R976" s="5"/>
      <c r="S976" s="5"/>
      <c r="T976" s="5"/>
    </row>
    <row r="977" spans="1:20" x14ac:dyDescent="0.25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5"/>
      <c r="R977" s="5"/>
      <c r="S977" s="5"/>
      <c r="T977" s="5"/>
    </row>
    <row r="978" spans="1:20" x14ac:dyDescent="0.25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5"/>
      <c r="R978" s="5"/>
      <c r="S978" s="5"/>
      <c r="T978" s="5"/>
    </row>
    <row r="979" spans="1:20" x14ac:dyDescent="0.25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5"/>
      <c r="R979" s="5"/>
      <c r="S979" s="5"/>
      <c r="T979" s="5"/>
    </row>
    <row r="980" spans="1:20" x14ac:dyDescent="0.25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5"/>
      <c r="R980" s="5"/>
      <c r="S980" s="5"/>
      <c r="T980" s="5"/>
    </row>
    <row r="981" spans="1:20" x14ac:dyDescent="0.25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5"/>
      <c r="R981" s="5"/>
      <c r="S981" s="5"/>
      <c r="T981" s="5"/>
    </row>
    <row r="982" spans="1:20" x14ac:dyDescent="0.25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5"/>
      <c r="R982" s="5"/>
      <c r="S982" s="5"/>
      <c r="T982" s="5"/>
    </row>
    <row r="983" spans="1:20" x14ac:dyDescent="0.25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5"/>
      <c r="R983" s="5"/>
      <c r="S983" s="5"/>
      <c r="T983" s="5"/>
    </row>
    <row r="984" spans="1:20" x14ac:dyDescent="0.25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5"/>
      <c r="R984" s="5"/>
      <c r="S984" s="5"/>
      <c r="T984" s="5"/>
    </row>
    <row r="985" spans="1:20" x14ac:dyDescent="0.25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5"/>
      <c r="R985" s="5"/>
      <c r="S985" s="5"/>
      <c r="T985" s="5"/>
    </row>
    <row r="986" spans="1:20" x14ac:dyDescent="0.25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5"/>
      <c r="R986" s="5"/>
      <c r="S986" s="5"/>
      <c r="T986" s="5"/>
    </row>
  </sheetData>
  <mergeCells count="34">
    <mergeCell ref="N135:O139"/>
    <mergeCell ref="P10:P11"/>
    <mergeCell ref="F140:L140"/>
    <mergeCell ref="B140:E140"/>
    <mergeCell ref="B135:D139"/>
    <mergeCell ref="M140:O140"/>
    <mergeCell ref="E135:E139"/>
    <mergeCell ref="F135:G139"/>
    <mergeCell ref="H135:H139"/>
    <mergeCell ref="L135:L139"/>
    <mergeCell ref="M135:M139"/>
    <mergeCell ref="O10:O11"/>
    <mergeCell ref="N10:N11"/>
    <mergeCell ref="F10:F11"/>
    <mergeCell ref="E10:E11"/>
    <mergeCell ref="B141:P141"/>
    <mergeCell ref="B143:P143"/>
    <mergeCell ref="B144:P144"/>
    <mergeCell ref="B145:P145"/>
    <mergeCell ref="B146:P146"/>
    <mergeCell ref="B142:P142"/>
    <mergeCell ref="B4:P4"/>
    <mergeCell ref="B3:C3"/>
    <mergeCell ref="C10:C11"/>
    <mergeCell ref="D10:D11"/>
    <mergeCell ref="H10:H11"/>
    <mergeCell ref="J10:J11"/>
    <mergeCell ref="L10:M10"/>
    <mergeCell ref="B10:B11"/>
    <mergeCell ref="G10:G11"/>
    <mergeCell ref="G5:P5"/>
    <mergeCell ref="B7:P7"/>
    <mergeCell ref="B5:F5"/>
    <mergeCell ref="B6:F6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5.140625" defaultRowHeight="15" customHeight="1" x14ac:dyDescent="0.25"/>
  <cols>
    <col min="1" max="1" width="12.140625" customWidth="1"/>
    <col min="2" max="3" width="10" customWidth="1"/>
    <col min="4" max="4" width="6.5703125" customWidth="1"/>
    <col min="5" max="26" width="10" customWidth="1"/>
  </cols>
  <sheetData>
    <row r="1" spans="1:5" x14ac:dyDescent="0.25">
      <c r="A1" s="5" t="s">
        <v>145</v>
      </c>
      <c r="B1" s="5">
        <v>680</v>
      </c>
      <c r="D1" s="5"/>
    </row>
    <row r="2" spans="1:5" x14ac:dyDescent="0.25">
      <c r="A2" s="5"/>
      <c r="D2" s="5"/>
    </row>
    <row r="3" spans="1:5" x14ac:dyDescent="0.25">
      <c r="A3" s="5"/>
      <c r="B3" s="5" t="s">
        <v>146</v>
      </c>
      <c r="C3" s="5" t="s">
        <v>147</v>
      </c>
      <c r="D3" s="5" t="s">
        <v>148</v>
      </c>
    </row>
    <row r="4" spans="1:5" x14ac:dyDescent="0.25">
      <c r="A4" s="5" t="s">
        <v>149</v>
      </c>
      <c r="B4" s="86">
        <f>3018000</f>
        <v>3018000</v>
      </c>
      <c r="C4" s="86">
        <f t="shared" ref="C4:C6" si="0">B4*12</f>
        <v>36216000</v>
      </c>
      <c r="D4" s="86">
        <f t="shared" ref="D4:D6" si="1">C4/$B$1</f>
        <v>53258.823529411762</v>
      </c>
      <c r="E4" s="86"/>
    </row>
    <row r="5" spans="1:5" x14ac:dyDescent="0.25">
      <c r="A5" s="5" t="s">
        <v>150</v>
      </c>
      <c r="B5" s="86">
        <f>B4*1.1</f>
        <v>3319800.0000000005</v>
      </c>
      <c r="C5" s="86">
        <f t="shared" si="0"/>
        <v>39837600.000000007</v>
      </c>
      <c r="D5" s="86">
        <f t="shared" si="1"/>
        <v>58584.705882352951</v>
      </c>
      <c r="E5" s="86"/>
    </row>
    <row r="6" spans="1:5" x14ac:dyDescent="0.25">
      <c r="A6" s="5" t="s">
        <v>151</v>
      </c>
      <c r="B6" s="86">
        <f>B5</f>
        <v>3319800.0000000005</v>
      </c>
      <c r="C6" s="86">
        <f t="shared" si="0"/>
        <v>39837600.000000007</v>
      </c>
      <c r="D6" s="86">
        <f t="shared" si="1"/>
        <v>58584.705882352951</v>
      </c>
    </row>
    <row r="7" spans="1:5" x14ac:dyDescent="0.25">
      <c r="A7" s="5"/>
      <c r="C7" s="86">
        <f>SUM(C4:C6)</f>
        <v>115891200</v>
      </c>
      <c r="D7" s="86">
        <f>C7/B1</f>
        <v>170428.23529411765</v>
      </c>
    </row>
    <row r="8" spans="1:5" x14ac:dyDescent="0.25">
      <c r="A8" s="5"/>
      <c r="D8" s="5"/>
    </row>
    <row r="9" spans="1:5" x14ac:dyDescent="0.25">
      <c r="A9" s="5"/>
      <c r="D9" s="86"/>
      <c r="E9" s="86"/>
    </row>
    <row r="10" spans="1:5" x14ac:dyDescent="0.25">
      <c r="A10" s="5"/>
      <c r="D10" s="5"/>
    </row>
    <row r="11" spans="1:5" x14ac:dyDescent="0.25">
      <c r="A11" s="5"/>
      <c r="D11" s="5"/>
    </row>
    <row r="12" spans="1:5" x14ac:dyDescent="0.25">
      <c r="A12" s="5"/>
      <c r="D12" s="5"/>
    </row>
    <row r="13" spans="1:5" x14ac:dyDescent="0.25">
      <c r="A13" s="5"/>
      <c r="D13" s="5"/>
    </row>
    <row r="14" spans="1:5" x14ac:dyDescent="0.25">
      <c r="A14" s="5"/>
      <c r="D14" s="5"/>
    </row>
    <row r="15" spans="1:5" x14ac:dyDescent="0.25">
      <c r="A15" s="5"/>
      <c r="D15" s="5"/>
    </row>
    <row r="16" spans="1:5" x14ac:dyDescent="0.25">
      <c r="A16" s="5"/>
      <c r="D16" s="5"/>
    </row>
    <row r="17" spans="1:4" x14ac:dyDescent="0.25">
      <c r="A17" s="5"/>
      <c r="D17" s="5"/>
    </row>
    <row r="18" spans="1:4" x14ac:dyDescent="0.25">
      <c r="A18" s="5"/>
      <c r="D18" s="5"/>
    </row>
    <row r="19" spans="1:4" x14ac:dyDescent="0.25">
      <c r="A19" s="5"/>
      <c r="D19" s="5"/>
    </row>
    <row r="20" spans="1:4" x14ac:dyDescent="0.25">
      <c r="A20" s="5"/>
      <c r="D20" s="5"/>
    </row>
    <row r="21" spans="1:4" x14ac:dyDescent="0.25">
      <c r="A21" s="5"/>
      <c r="D21" s="5"/>
    </row>
    <row r="22" spans="1:4" x14ac:dyDescent="0.25">
      <c r="A22" s="5"/>
      <c r="D22" s="5"/>
    </row>
    <row r="23" spans="1:4" x14ac:dyDescent="0.25">
      <c r="A23" s="5"/>
      <c r="D23" s="5"/>
    </row>
    <row r="24" spans="1:4" x14ac:dyDescent="0.25">
      <c r="A24" s="5"/>
      <c r="D24" s="5"/>
    </row>
    <row r="25" spans="1:4" x14ac:dyDescent="0.25">
      <c r="A25" s="5"/>
      <c r="D25" s="5"/>
    </row>
    <row r="26" spans="1:4" x14ac:dyDescent="0.25">
      <c r="A26" s="5"/>
      <c r="D26" s="5"/>
    </row>
    <row r="27" spans="1:4" x14ac:dyDescent="0.25">
      <c r="A27" s="5"/>
      <c r="D27" s="5"/>
    </row>
    <row r="28" spans="1:4" x14ac:dyDescent="0.25">
      <c r="A28" s="5"/>
      <c r="D28" s="5"/>
    </row>
    <row r="29" spans="1:4" x14ac:dyDescent="0.25">
      <c r="A29" s="5"/>
      <c r="D29" s="5"/>
    </row>
    <row r="30" spans="1:4" x14ac:dyDescent="0.25">
      <c r="A30" s="5"/>
      <c r="D30" s="5"/>
    </row>
    <row r="31" spans="1:4" x14ac:dyDescent="0.25">
      <c r="A31" s="5"/>
      <c r="D31" s="5"/>
    </row>
    <row r="32" spans="1:4" x14ac:dyDescent="0.25">
      <c r="A32" s="5"/>
      <c r="D32" s="5"/>
    </row>
    <row r="33" spans="1:4" x14ac:dyDescent="0.25">
      <c r="A33" s="5"/>
      <c r="D33" s="5"/>
    </row>
    <row r="34" spans="1:4" x14ac:dyDescent="0.25">
      <c r="A34" s="5"/>
      <c r="D34" s="5"/>
    </row>
    <row r="35" spans="1:4" x14ac:dyDescent="0.25">
      <c r="A35" s="5"/>
      <c r="D35" s="5"/>
    </row>
    <row r="36" spans="1:4" x14ac:dyDescent="0.25">
      <c r="A36" s="5"/>
      <c r="D36" s="5"/>
    </row>
    <row r="37" spans="1:4" x14ac:dyDescent="0.25">
      <c r="A37" s="5"/>
      <c r="D37" s="5"/>
    </row>
    <row r="38" spans="1:4" x14ac:dyDescent="0.25">
      <c r="A38" s="5"/>
      <c r="D38" s="5"/>
    </row>
    <row r="39" spans="1:4" x14ac:dyDescent="0.25">
      <c r="A39" s="5"/>
      <c r="D39" s="5"/>
    </row>
    <row r="40" spans="1:4" x14ac:dyDescent="0.25">
      <c r="A40" s="5"/>
      <c r="D40" s="5"/>
    </row>
    <row r="41" spans="1:4" x14ac:dyDescent="0.25">
      <c r="A41" s="5"/>
      <c r="D41" s="5"/>
    </row>
    <row r="42" spans="1:4" x14ac:dyDescent="0.25">
      <c r="A42" s="5"/>
      <c r="D42" s="5"/>
    </row>
    <row r="43" spans="1:4" x14ac:dyDescent="0.25">
      <c r="A43" s="5"/>
      <c r="D43" s="5"/>
    </row>
    <row r="44" spans="1:4" x14ac:dyDescent="0.25">
      <c r="A44" s="5"/>
      <c r="D44" s="5"/>
    </row>
    <row r="45" spans="1:4" x14ac:dyDescent="0.25">
      <c r="A45" s="5"/>
      <c r="D45" s="5"/>
    </row>
    <row r="46" spans="1:4" x14ac:dyDescent="0.25">
      <c r="A46" s="5"/>
      <c r="D46" s="5"/>
    </row>
    <row r="47" spans="1:4" x14ac:dyDescent="0.25">
      <c r="A47" s="5"/>
      <c r="D47" s="5"/>
    </row>
    <row r="48" spans="1:4" x14ac:dyDescent="0.25">
      <c r="A48" s="5"/>
      <c r="D48" s="5"/>
    </row>
    <row r="49" spans="1:4" x14ac:dyDescent="0.25">
      <c r="A49" s="5"/>
      <c r="D49" s="5"/>
    </row>
    <row r="50" spans="1:4" x14ac:dyDescent="0.25">
      <c r="A50" s="5"/>
      <c r="D50" s="5"/>
    </row>
    <row r="51" spans="1:4" x14ac:dyDescent="0.25">
      <c r="A51" s="5"/>
      <c r="D51" s="5"/>
    </row>
    <row r="52" spans="1:4" x14ac:dyDescent="0.25">
      <c r="A52" s="5"/>
      <c r="D52" s="5"/>
    </row>
    <row r="53" spans="1:4" x14ac:dyDescent="0.25">
      <c r="A53" s="5"/>
      <c r="D53" s="5"/>
    </row>
    <row r="54" spans="1:4" x14ac:dyDescent="0.25">
      <c r="A54" s="5"/>
      <c r="D54" s="5"/>
    </row>
    <row r="55" spans="1:4" x14ac:dyDescent="0.25">
      <c r="A55" s="5"/>
      <c r="D55" s="5"/>
    </row>
    <row r="56" spans="1:4" x14ac:dyDescent="0.25">
      <c r="A56" s="5"/>
      <c r="D56" s="5"/>
    </row>
    <row r="57" spans="1:4" x14ac:dyDescent="0.25">
      <c r="A57" s="5"/>
      <c r="D57" s="5"/>
    </row>
    <row r="58" spans="1:4" x14ac:dyDescent="0.25">
      <c r="A58" s="5"/>
      <c r="D58" s="5"/>
    </row>
    <row r="59" spans="1:4" x14ac:dyDescent="0.25">
      <c r="A59" s="5"/>
      <c r="D59" s="5"/>
    </row>
    <row r="60" spans="1:4" x14ac:dyDescent="0.25">
      <c r="A60" s="5"/>
      <c r="D60" s="5"/>
    </row>
    <row r="61" spans="1:4" x14ac:dyDescent="0.25">
      <c r="A61" s="5"/>
      <c r="D61" s="5"/>
    </row>
    <row r="62" spans="1:4" x14ac:dyDescent="0.25">
      <c r="A62" s="5"/>
      <c r="D62" s="5"/>
    </row>
    <row r="63" spans="1:4" x14ac:dyDescent="0.25">
      <c r="A63" s="5"/>
      <c r="D63" s="5"/>
    </row>
    <row r="64" spans="1:4" x14ac:dyDescent="0.25">
      <c r="A64" s="5"/>
      <c r="D64" s="5"/>
    </row>
    <row r="65" spans="1:4" x14ac:dyDescent="0.25">
      <c r="A65" s="5"/>
      <c r="D65" s="5"/>
    </row>
    <row r="66" spans="1:4" x14ac:dyDescent="0.25">
      <c r="A66" s="5"/>
      <c r="D66" s="5"/>
    </row>
    <row r="67" spans="1:4" x14ac:dyDescent="0.25">
      <c r="A67" s="5"/>
      <c r="D67" s="5"/>
    </row>
    <row r="68" spans="1:4" x14ac:dyDescent="0.25">
      <c r="A68" s="5"/>
      <c r="D68" s="5"/>
    </row>
    <row r="69" spans="1:4" x14ac:dyDescent="0.25">
      <c r="A69" s="5"/>
      <c r="D69" s="5"/>
    </row>
    <row r="70" spans="1:4" x14ac:dyDescent="0.25">
      <c r="A70" s="5"/>
      <c r="D70" s="5"/>
    </row>
    <row r="71" spans="1:4" x14ac:dyDescent="0.25">
      <c r="A71" s="5"/>
      <c r="D71" s="5"/>
    </row>
    <row r="72" spans="1:4" x14ac:dyDescent="0.25">
      <c r="A72" s="5"/>
      <c r="D72" s="5"/>
    </row>
    <row r="73" spans="1:4" x14ac:dyDescent="0.25">
      <c r="A73" s="5"/>
      <c r="D73" s="5"/>
    </row>
    <row r="74" spans="1:4" x14ac:dyDescent="0.25">
      <c r="A74" s="5"/>
      <c r="D74" s="5"/>
    </row>
    <row r="75" spans="1:4" x14ac:dyDescent="0.25">
      <c r="A75" s="5"/>
      <c r="D75" s="5"/>
    </row>
    <row r="76" spans="1:4" x14ac:dyDescent="0.25">
      <c r="A76" s="5"/>
      <c r="D76" s="5"/>
    </row>
    <row r="77" spans="1:4" x14ac:dyDescent="0.25">
      <c r="A77" s="5"/>
      <c r="D77" s="5"/>
    </row>
    <row r="78" spans="1:4" x14ac:dyDescent="0.25">
      <c r="A78" s="5"/>
      <c r="D78" s="5"/>
    </row>
    <row r="79" spans="1:4" x14ac:dyDescent="0.25">
      <c r="A79" s="5"/>
      <c r="D79" s="5"/>
    </row>
    <row r="80" spans="1:4" x14ac:dyDescent="0.25">
      <c r="A80" s="5"/>
      <c r="D80" s="5"/>
    </row>
    <row r="81" spans="1:4" x14ac:dyDescent="0.25">
      <c r="A81" s="5"/>
      <c r="D81" s="5"/>
    </row>
    <row r="82" spans="1:4" x14ac:dyDescent="0.25">
      <c r="A82" s="5"/>
      <c r="D82" s="5"/>
    </row>
    <row r="83" spans="1:4" x14ac:dyDescent="0.25">
      <c r="A83" s="5"/>
      <c r="D83" s="5"/>
    </row>
    <row r="84" spans="1:4" x14ac:dyDescent="0.25">
      <c r="A84" s="5"/>
      <c r="D84" s="5"/>
    </row>
    <row r="85" spans="1:4" x14ac:dyDescent="0.25">
      <c r="A85" s="5"/>
      <c r="D85" s="5"/>
    </row>
    <row r="86" spans="1:4" x14ac:dyDescent="0.25">
      <c r="A86" s="5"/>
      <c r="D86" s="5"/>
    </row>
    <row r="87" spans="1:4" x14ac:dyDescent="0.25">
      <c r="A87" s="5"/>
      <c r="D87" s="5"/>
    </row>
    <row r="88" spans="1:4" x14ac:dyDescent="0.25">
      <c r="A88" s="5"/>
      <c r="D88" s="5"/>
    </row>
    <row r="89" spans="1:4" x14ac:dyDescent="0.25">
      <c r="A89" s="5"/>
      <c r="D89" s="5"/>
    </row>
    <row r="90" spans="1:4" x14ac:dyDescent="0.25">
      <c r="A90" s="5"/>
      <c r="D90" s="5"/>
    </row>
    <row r="91" spans="1:4" x14ac:dyDescent="0.25">
      <c r="A91" s="5"/>
      <c r="D91" s="5"/>
    </row>
    <row r="92" spans="1:4" x14ac:dyDescent="0.25">
      <c r="A92" s="5"/>
      <c r="D92" s="5"/>
    </row>
    <row r="93" spans="1:4" x14ac:dyDescent="0.25">
      <c r="A93" s="5"/>
      <c r="D93" s="5"/>
    </row>
    <row r="94" spans="1:4" x14ac:dyDescent="0.25">
      <c r="A94" s="5"/>
      <c r="D94" s="5"/>
    </row>
    <row r="95" spans="1:4" x14ac:dyDescent="0.25">
      <c r="A95" s="5"/>
      <c r="D95" s="5"/>
    </row>
    <row r="96" spans="1:4" x14ac:dyDescent="0.25">
      <c r="A96" s="5"/>
      <c r="D96" s="5"/>
    </row>
    <row r="97" spans="1:4" x14ac:dyDescent="0.25">
      <c r="A97" s="5"/>
      <c r="D97" s="5"/>
    </row>
    <row r="98" spans="1:4" x14ac:dyDescent="0.25">
      <c r="A98" s="5"/>
      <c r="D98" s="5"/>
    </row>
    <row r="99" spans="1:4" x14ac:dyDescent="0.25">
      <c r="A99" s="5"/>
      <c r="D99" s="5"/>
    </row>
    <row r="100" spans="1:4" x14ac:dyDescent="0.25">
      <c r="A100" s="5"/>
      <c r="D100" s="5"/>
    </row>
    <row r="101" spans="1:4" x14ac:dyDescent="0.25">
      <c r="A101" s="5"/>
      <c r="D101" s="5"/>
    </row>
    <row r="102" spans="1:4" x14ac:dyDescent="0.25">
      <c r="A102" s="5"/>
      <c r="D102" s="5"/>
    </row>
    <row r="103" spans="1:4" x14ac:dyDescent="0.25">
      <c r="A103" s="5"/>
      <c r="D103" s="5"/>
    </row>
    <row r="104" spans="1:4" x14ac:dyDescent="0.25">
      <c r="A104" s="5"/>
      <c r="D104" s="5"/>
    </row>
    <row r="105" spans="1:4" x14ac:dyDescent="0.25">
      <c r="A105" s="5"/>
      <c r="D105" s="5"/>
    </row>
    <row r="106" spans="1:4" x14ac:dyDescent="0.25">
      <c r="A106" s="5"/>
      <c r="D106" s="5"/>
    </row>
    <row r="107" spans="1:4" x14ac:dyDescent="0.25">
      <c r="A107" s="5"/>
      <c r="D107" s="5"/>
    </row>
    <row r="108" spans="1:4" x14ac:dyDescent="0.25">
      <c r="A108" s="5"/>
      <c r="D108" s="5"/>
    </row>
    <row r="109" spans="1:4" x14ac:dyDescent="0.25">
      <c r="A109" s="5"/>
      <c r="D109" s="5"/>
    </row>
    <row r="110" spans="1:4" x14ac:dyDescent="0.25">
      <c r="A110" s="5"/>
      <c r="D110" s="5"/>
    </row>
    <row r="111" spans="1:4" x14ac:dyDescent="0.25">
      <c r="A111" s="5"/>
      <c r="D111" s="5"/>
    </row>
    <row r="112" spans="1:4" x14ac:dyDescent="0.25">
      <c r="A112" s="5"/>
      <c r="D112" s="5"/>
    </row>
    <row r="113" spans="1:4" x14ac:dyDescent="0.25">
      <c r="A113" s="5"/>
      <c r="D113" s="5"/>
    </row>
    <row r="114" spans="1:4" x14ac:dyDescent="0.25">
      <c r="A114" s="5"/>
      <c r="D114" s="5"/>
    </row>
    <row r="115" spans="1:4" x14ac:dyDescent="0.25">
      <c r="A115" s="5"/>
      <c r="D115" s="5"/>
    </row>
    <row r="116" spans="1:4" x14ac:dyDescent="0.25">
      <c r="A116" s="5"/>
      <c r="D116" s="5"/>
    </row>
    <row r="117" spans="1:4" x14ac:dyDescent="0.25">
      <c r="A117" s="5"/>
      <c r="D117" s="5"/>
    </row>
    <row r="118" spans="1:4" x14ac:dyDescent="0.25">
      <c r="A118" s="5"/>
      <c r="D118" s="5"/>
    </row>
    <row r="119" spans="1:4" x14ac:dyDescent="0.25">
      <c r="A119" s="5"/>
      <c r="D119" s="5"/>
    </row>
    <row r="120" spans="1:4" x14ac:dyDescent="0.25">
      <c r="A120" s="5"/>
      <c r="D120" s="5"/>
    </row>
    <row r="121" spans="1:4" x14ac:dyDescent="0.25">
      <c r="A121" s="5"/>
      <c r="D121" s="5"/>
    </row>
    <row r="122" spans="1:4" x14ac:dyDescent="0.25">
      <c r="A122" s="5"/>
      <c r="D122" s="5"/>
    </row>
    <row r="123" spans="1:4" x14ac:dyDescent="0.25">
      <c r="A123" s="5"/>
      <c r="D123" s="5"/>
    </row>
    <row r="124" spans="1:4" x14ac:dyDescent="0.25">
      <c r="A124" s="5"/>
      <c r="D124" s="5"/>
    </row>
    <row r="125" spans="1:4" x14ac:dyDescent="0.25">
      <c r="A125" s="5"/>
      <c r="D125" s="5"/>
    </row>
    <row r="126" spans="1:4" x14ac:dyDescent="0.25">
      <c r="A126" s="5"/>
      <c r="D126" s="5"/>
    </row>
    <row r="127" spans="1:4" x14ac:dyDescent="0.25">
      <c r="A127" s="5"/>
      <c r="D127" s="5"/>
    </row>
    <row r="128" spans="1:4" x14ac:dyDescent="0.25">
      <c r="A128" s="5"/>
      <c r="D128" s="5"/>
    </row>
    <row r="129" spans="1:4" x14ac:dyDescent="0.25">
      <c r="A129" s="5"/>
      <c r="D129" s="5"/>
    </row>
    <row r="130" spans="1:4" x14ac:dyDescent="0.25">
      <c r="A130" s="5"/>
      <c r="D130" s="5"/>
    </row>
    <row r="131" spans="1:4" x14ac:dyDescent="0.25">
      <c r="A131" s="5"/>
      <c r="D131" s="5"/>
    </row>
    <row r="132" spans="1:4" x14ac:dyDescent="0.25">
      <c r="A132" s="5"/>
      <c r="D132" s="5"/>
    </row>
    <row r="133" spans="1:4" x14ac:dyDescent="0.25">
      <c r="A133" s="5"/>
      <c r="D133" s="5"/>
    </row>
    <row r="134" spans="1:4" x14ac:dyDescent="0.25">
      <c r="A134" s="5"/>
      <c r="D134" s="5"/>
    </row>
    <row r="135" spans="1:4" x14ac:dyDescent="0.25">
      <c r="A135" s="5"/>
      <c r="D135" s="5"/>
    </row>
    <row r="136" spans="1:4" x14ac:dyDescent="0.25">
      <c r="A136" s="5"/>
      <c r="D136" s="5"/>
    </row>
    <row r="137" spans="1:4" x14ac:dyDescent="0.25">
      <c r="A137" s="5"/>
      <c r="D137" s="5"/>
    </row>
    <row r="138" spans="1:4" x14ac:dyDescent="0.25">
      <c r="A138" s="5"/>
      <c r="D138" s="5"/>
    </row>
    <row r="139" spans="1:4" x14ac:dyDescent="0.25">
      <c r="A139" s="5"/>
      <c r="D139" s="5"/>
    </row>
    <row r="140" spans="1:4" x14ac:dyDescent="0.25">
      <c r="A140" s="5"/>
      <c r="D140" s="5"/>
    </row>
    <row r="141" spans="1:4" x14ac:dyDescent="0.25">
      <c r="A141" s="5"/>
      <c r="D141" s="5"/>
    </row>
    <row r="142" spans="1:4" x14ac:dyDescent="0.25">
      <c r="A142" s="5"/>
      <c r="D142" s="5"/>
    </row>
    <row r="143" spans="1:4" x14ac:dyDescent="0.25">
      <c r="A143" s="5"/>
      <c r="D143" s="5"/>
    </row>
    <row r="144" spans="1:4" x14ac:dyDescent="0.25">
      <c r="A144" s="5"/>
      <c r="D144" s="5"/>
    </row>
    <row r="145" spans="1:4" x14ac:dyDescent="0.25">
      <c r="A145" s="5"/>
      <c r="D145" s="5"/>
    </row>
    <row r="146" spans="1:4" x14ac:dyDescent="0.25">
      <c r="A146" s="5"/>
      <c r="D146" s="5"/>
    </row>
    <row r="147" spans="1:4" x14ac:dyDescent="0.25">
      <c r="A147" s="5"/>
      <c r="D147" s="5"/>
    </row>
    <row r="148" spans="1:4" x14ac:dyDescent="0.25">
      <c r="A148" s="5"/>
      <c r="D148" s="5"/>
    </row>
    <row r="149" spans="1:4" x14ac:dyDescent="0.25">
      <c r="A149" s="5"/>
      <c r="D149" s="5"/>
    </row>
    <row r="150" spans="1:4" x14ac:dyDescent="0.25">
      <c r="A150" s="5"/>
      <c r="D150" s="5"/>
    </row>
    <row r="151" spans="1:4" x14ac:dyDescent="0.25">
      <c r="A151" s="5"/>
      <c r="D151" s="5"/>
    </row>
    <row r="152" spans="1:4" x14ac:dyDescent="0.25">
      <c r="A152" s="5"/>
      <c r="D152" s="5"/>
    </row>
    <row r="153" spans="1:4" x14ac:dyDescent="0.25">
      <c r="A153" s="5"/>
      <c r="D153" s="5"/>
    </row>
    <row r="154" spans="1:4" x14ac:dyDescent="0.25">
      <c r="A154" s="5"/>
      <c r="D154" s="5"/>
    </row>
    <row r="155" spans="1:4" x14ac:dyDescent="0.25">
      <c r="A155" s="5"/>
      <c r="D155" s="5"/>
    </row>
    <row r="156" spans="1:4" x14ac:dyDescent="0.25">
      <c r="A156" s="5"/>
      <c r="D156" s="5"/>
    </row>
    <row r="157" spans="1:4" x14ac:dyDescent="0.25">
      <c r="A157" s="5"/>
      <c r="D157" s="5"/>
    </row>
    <row r="158" spans="1:4" x14ac:dyDescent="0.25">
      <c r="A158" s="5"/>
      <c r="D158" s="5"/>
    </row>
    <row r="159" spans="1:4" x14ac:dyDescent="0.25">
      <c r="A159" s="5"/>
      <c r="D159" s="5"/>
    </row>
    <row r="160" spans="1:4" x14ac:dyDescent="0.25">
      <c r="A160" s="5"/>
      <c r="D160" s="5"/>
    </row>
    <row r="161" spans="1:4" x14ac:dyDescent="0.25">
      <c r="A161" s="5"/>
      <c r="D161" s="5"/>
    </row>
    <row r="162" spans="1:4" x14ac:dyDescent="0.25">
      <c r="A162" s="5"/>
      <c r="D162" s="5"/>
    </row>
    <row r="163" spans="1:4" x14ac:dyDescent="0.25">
      <c r="A163" s="5"/>
      <c r="D163" s="5"/>
    </row>
    <row r="164" spans="1:4" x14ac:dyDescent="0.25">
      <c r="A164" s="5"/>
      <c r="D164" s="5"/>
    </row>
    <row r="165" spans="1:4" x14ac:dyDescent="0.25">
      <c r="A165" s="5"/>
      <c r="D165" s="5"/>
    </row>
    <row r="166" spans="1:4" x14ac:dyDescent="0.25">
      <c r="A166" s="5"/>
      <c r="D166" s="5"/>
    </row>
    <row r="167" spans="1:4" x14ac:dyDescent="0.25">
      <c r="A167" s="5"/>
      <c r="D167" s="5"/>
    </row>
    <row r="168" spans="1:4" x14ac:dyDescent="0.25">
      <c r="A168" s="5"/>
      <c r="D168" s="5"/>
    </row>
    <row r="169" spans="1:4" x14ac:dyDescent="0.25">
      <c r="A169" s="5"/>
      <c r="D169" s="5"/>
    </row>
    <row r="170" spans="1:4" x14ac:dyDescent="0.25">
      <c r="A170" s="5"/>
      <c r="D170" s="5"/>
    </row>
    <row r="171" spans="1:4" x14ac:dyDescent="0.25">
      <c r="A171" s="5"/>
      <c r="D171" s="5"/>
    </row>
    <row r="172" spans="1:4" x14ac:dyDescent="0.25">
      <c r="A172" s="5"/>
      <c r="D172" s="5"/>
    </row>
    <row r="173" spans="1:4" x14ac:dyDescent="0.25">
      <c r="A173" s="5"/>
      <c r="D173" s="5"/>
    </row>
    <row r="174" spans="1:4" x14ac:dyDescent="0.25">
      <c r="A174" s="5"/>
      <c r="D174" s="5"/>
    </row>
    <row r="175" spans="1:4" x14ac:dyDescent="0.25">
      <c r="A175" s="5"/>
      <c r="D175" s="5"/>
    </row>
    <row r="176" spans="1:4" x14ac:dyDescent="0.25">
      <c r="A176" s="5"/>
      <c r="D176" s="5"/>
    </row>
    <row r="177" spans="1:4" x14ac:dyDescent="0.25">
      <c r="A177" s="5"/>
      <c r="D177" s="5"/>
    </row>
    <row r="178" spans="1:4" x14ac:dyDescent="0.25">
      <c r="A178" s="5"/>
      <c r="D178" s="5"/>
    </row>
    <row r="179" spans="1:4" x14ac:dyDescent="0.25">
      <c r="A179" s="5"/>
      <c r="D179" s="5"/>
    </row>
    <row r="180" spans="1:4" x14ac:dyDescent="0.25">
      <c r="A180" s="5"/>
      <c r="D180" s="5"/>
    </row>
    <row r="181" spans="1:4" x14ac:dyDescent="0.25">
      <c r="A181" s="5"/>
      <c r="D181" s="5"/>
    </row>
    <row r="182" spans="1:4" x14ac:dyDescent="0.25">
      <c r="A182" s="5"/>
      <c r="D182" s="5"/>
    </row>
    <row r="183" spans="1:4" x14ac:dyDescent="0.25">
      <c r="A183" s="5"/>
      <c r="D183" s="5"/>
    </row>
    <row r="184" spans="1:4" x14ac:dyDescent="0.25">
      <c r="A184" s="5"/>
      <c r="D184" s="5"/>
    </row>
    <row r="185" spans="1:4" x14ac:dyDescent="0.25">
      <c r="A185" s="5"/>
      <c r="D185" s="5"/>
    </row>
    <row r="186" spans="1:4" x14ac:dyDescent="0.25">
      <c r="A186" s="5"/>
      <c r="D186" s="5"/>
    </row>
    <row r="187" spans="1:4" x14ac:dyDescent="0.25">
      <c r="A187" s="5"/>
      <c r="D187" s="5"/>
    </row>
    <row r="188" spans="1:4" x14ac:dyDescent="0.25">
      <c r="A188" s="5"/>
      <c r="D188" s="5"/>
    </row>
    <row r="189" spans="1:4" x14ac:dyDescent="0.25">
      <c r="A189" s="5"/>
      <c r="D189" s="5"/>
    </row>
    <row r="190" spans="1:4" x14ac:dyDescent="0.25">
      <c r="A190" s="5"/>
      <c r="D190" s="5"/>
    </row>
    <row r="191" spans="1:4" x14ac:dyDescent="0.25">
      <c r="A191" s="5"/>
      <c r="D191" s="5"/>
    </row>
    <row r="192" spans="1:4" x14ac:dyDescent="0.25">
      <c r="A192" s="5"/>
      <c r="D192" s="5"/>
    </row>
    <row r="193" spans="1:4" x14ac:dyDescent="0.25">
      <c r="A193" s="5"/>
      <c r="D193" s="5"/>
    </row>
    <row r="194" spans="1:4" x14ac:dyDescent="0.25">
      <c r="A194" s="5"/>
      <c r="D194" s="5"/>
    </row>
    <row r="195" spans="1:4" x14ac:dyDescent="0.25">
      <c r="A195" s="5"/>
      <c r="D195" s="5"/>
    </row>
    <row r="196" spans="1:4" x14ac:dyDescent="0.25">
      <c r="A196" s="5"/>
      <c r="D196" s="5"/>
    </row>
    <row r="197" spans="1:4" x14ac:dyDescent="0.25">
      <c r="A197" s="5"/>
      <c r="D197" s="5"/>
    </row>
    <row r="198" spans="1:4" x14ac:dyDescent="0.25">
      <c r="A198" s="5"/>
      <c r="D198" s="5"/>
    </row>
    <row r="199" spans="1:4" x14ac:dyDescent="0.25">
      <c r="A199" s="5"/>
      <c r="D199" s="5"/>
    </row>
    <row r="200" spans="1:4" x14ac:dyDescent="0.25">
      <c r="A200" s="5"/>
      <c r="D200" s="5"/>
    </row>
    <row r="201" spans="1:4" x14ac:dyDescent="0.25">
      <c r="A201" s="5"/>
      <c r="D201" s="5"/>
    </row>
    <row r="202" spans="1:4" x14ac:dyDescent="0.25">
      <c r="A202" s="5"/>
      <c r="D202" s="5"/>
    </row>
    <row r="203" spans="1:4" x14ac:dyDescent="0.25">
      <c r="A203" s="5"/>
      <c r="D203" s="5"/>
    </row>
    <row r="204" spans="1:4" x14ac:dyDescent="0.25">
      <c r="A204" s="5"/>
      <c r="D204" s="5"/>
    </row>
    <row r="205" spans="1:4" x14ac:dyDescent="0.25">
      <c r="A205" s="5"/>
      <c r="D205" s="5"/>
    </row>
    <row r="206" spans="1:4" x14ac:dyDescent="0.25">
      <c r="A206" s="5"/>
      <c r="D206" s="5"/>
    </row>
    <row r="207" spans="1:4" x14ac:dyDescent="0.25">
      <c r="A207" s="5"/>
      <c r="D207" s="5"/>
    </row>
    <row r="208" spans="1:4" x14ac:dyDescent="0.25">
      <c r="A208" s="5"/>
      <c r="D208" s="5"/>
    </row>
    <row r="209" spans="1:4" x14ac:dyDescent="0.25">
      <c r="A209" s="5"/>
      <c r="D209" s="5"/>
    </row>
    <row r="210" spans="1:4" x14ac:dyDescent="0.25">
      <c r="A210" s="5"/>
      <c r="D210" s="5"/>
    </row>
    <row r="211" spans="1:4" x14ac:dyDescent="0.25">
      <c r="A211" s="5"/>
      <c r="D211" s="5"/>
    </row>
    <row r="212" spans="1:4" x14ac:dyDescent="0.25">
      <c r="A212" s="5"/>
      <c r="D212" s="5"/>
    </row>
    <row r="213" spans="1:4" x14ac:dyDescent="0.25">
      <c r="A213" s="5"/>
      <c r="D213" s="5"/>
    </row>
    <row r="214" spans="1:4" x14ac:dyDescent="0.25">
      <c r="A214" s="5"/>
      <c r="D214" s="5"/>
    </row>
    <row r="215" spans="1:4" x14ac:dyDescent="0.25">
      <c r="A215" s="5"/>
      <c r="D215" s="5"/>
    </row>
    <row r="216" spans="1:4" x14ac:dyDescent="0.25">
      <c r="A216" s="5"/>
      <c r="D216" s="5"/>
    </row>
    <row r="217" spans="1:4" x14ac:dyDescent="0.25">
      <c r="A217" s="5"/>
      <c r="D217" s="5"/>
    </row>
    <row r="218" spans="1:4" x14ac:dyDescent="0.25">
      <c r="A218" s="5"/>
      <c r="D218" s="5"/>
    </row>
    <row r="219" spans="1:4" x14ac:dyDescent="0.25">
      <c r="A219" s="5"/>
      <c r="D219" s="5"/>
    </row>
    <row r="220" spans="1:4" x14ac:dyDescent="0.25">
      <c r="A220" s="5"/>
      <c r="D220" s="5"/>
    </row>
    <row r="221" spans="1:4" x14ac:dyDescent="0.25">
      <c r="A221" s="5"/>
      <c r="D221" s="5"/>
    </row>
    <row r="222" spans="1:4" x14ac:dyDescent="0.25">
      <c r="A222" s="5"/>
      <c r="D222" s="5"/>
    </row>
    <row r="223" spans="1:4" x14ac:dyDescent="0.25">
      <c r="A223" s="5"/>
      <c r="D223" s="5"/>
    </row>
    <row r="224" spans="1:4" x14ac:dyDescent="0.25">
      <c r="A224" s="5"/>
      <c r="D224" s="5"/>
    </row>
    <row r="225" spans="1:4" x14ac:dyDescent="0.25">
      <c r="A225" s="5"/>
      <c r="D225" s="5"/>
    </row>
    <row r="226" spans="1:4" x14ac:dyDescent="0.25">
      <c r="A226" s="5"/>
      <c r="D226" s="5"/>
    </row>
    <row r="227" spans="1:4" x14ac:dyDescent="0.25">
      <c r="A227" s="5"/>
      <c r="D227" s="5"/>
    </row>
    <row r="228" spans="1:4" x14ac:dyDescent="0.25">
      <c r="A228" s="5"/>
      <c r="D228" s="5"/>
    </row>
    <row r="229" spans="1:4" x14ac:dyDescent="0.25">
      <c r="A229" s="5"/>
      <c r="D229" s="5"/>
    </row>
    <row r="230" spans="1:4" x14ac:dyDescent="0.25">
      <c r="A230" s="5"/>
      <c r="D230" s="5"/>
    </row>
    <row r="231" spans="1:4" x14ac:dyDescent="0.25">
      <c r="A231" s="5"/>
      <c r="D231" s="5"/>
    </row>
    <row r="232" spans="1:4" x14ac:dyDescent="0.25">
      <c r="A232" s="5"/>
      <c r="D232" s="5"/>
    </row>
    <row r="233" spans="1:4" x14ac:dyDescent="0.25">
      <c r="A233" s="5"/>
      <c r="D233" s="5"/>
    </row>
    <row r="234" spans="1:4" x14ac:dyDescent="0.25">
      <c r="A234" s="5"/>
      <c r="D234" s="5"/>
    </row>
    <row r="235" spans="1:4" x14ac:dyDescent="0.25">
      <c r="A235" s="5"/>
      <c r="D235" s="5"/>
    </row>
    <row r="236" spans="1:4" x14ac:dyDescent="0.25">
      <c r="A236" s="5"/>
      <c r="D236" s="5"/>
    </row>
    <row r="237" spans="1:4" x14ac:dyDescent="0.25">
      <c r="A237" s="5"/>
      <c r="D237" s="5"/>
    </row>
    <row r="238" spans="1:4" x14ac:dyDescent="0.25">
      <c r="A238" s="5"/>
      <c r="D238" s="5"/>
    </row>
    <row r="239" spans="1:4" x14ac:dyDescent="0.25">
      <c r="A239" s="5"/>
      <c r="D239" s="5"/>
    </row>
    <row r="240" spans="1:4" x14ac:dyDescent="0.25">
      <c r="A240" s="5"/>
      <c r="D240" s="5"/>
    </row>
    <row r="241" spans="1:4" x14ac:dyDescent="0.25">
      <c r="A241" s="5"/>
      <c r="D241" s="5"/>
    </row>
    <row r="242" spans="1:4" x14ac:dyDescent="0.25">
      <c r="A242" s="5"/>
      <c r="D242" s="5"/>
    </row>
    <row r="243" spans="1:4" x14ac:dyDescent="0.25">
      <c r="A243" s="5"/>
      <c r="D243" s="5"/>
    </row>
    <row r="244" spans="1:4" x14ac:dyDescent="0.25">
      <c r="A244" s="5"/>
      <c r="D244" s="5"/>
    </row>
    <row r="245" spans="1:4" x14ac:dyDescent="0.25">
      <c r="A245" s="5"/>
      <c r="D245" s="5"/>
    </row>
    <row r="246" spans="1:4" x14ac:dyDescent="0.25">
      <c r="A246" s="5"/>
      <c r="D246" s="5"/>
    </row>
    <row r="247" spans="1:4" x14ac:dyDescent="0.25">
      <c r="A247" s="5"/>
      <c r="D247" s="5"/>
    </row>
    <row r="248" spans="1:4" x14ac:dyDescent="0.25">
      <c r="A248" s="5"/>
      <c r="D248" s="5"/>
    </row>
    <row r="249" spans="1:4" x14ac:dyDescent="0.25">
      <c r="A249" s="5"/>
      <c r="D249" s="5"/>
    </row>
    <row r="250" spans="1:4" x14ac:dyDescent="0.25">
      <c r="A250" s="5"/>
      <c r="D250" s="5"/>
    </row>
    <row r="251" spans="1:4" x14ac:dyDescent="0.25">
      <c r="A251" s="5"/>
      <c r="D251" s="5"/>
    </row>
    <row r="252" spans="1:4" x14ac:dyDescent="0.25">
      <c r="A252" s="5"/>
      <c r="D252" s="5"/>
    </row>
    <row r="253" spans="1:4" x14ac:dyDescent="0.25">
      <c r="A253" s="5"/>
      <c r="D253" s="5"/>
    </row>
    <row r="254" spans="1:4" x14ac:dyDescent="0.25">
      <c r="A254" s="5"/>
      <c r="D254" s="5"/>
    </row>
    <row r="255" spans="1:4" x14ac:dyDescent="0.25">
      <c r="A255" s="5"/>
      <c r="D255" s="5"/>
    </row>
    <row r="256" spans="1:4" x14ac:dyDescent="0.25">
      <c r="A256" s="5"/>
      <c r="D256" s="5"/>
    </row>
    <row r="257" spans="1:4" x14ac:dyDescent="0.25">
      <c r="A257" s="5"/>
      <c r="D257" s="5"/>
    </row>
    <row r="258" spans="1:4" x14ac:dyDescent="0.25">
      <c r="A258" s="5"/>
      <c r="D258" s="5"/>
    </row>
    <row r="259" spans="1:4" x14ac:dyDescent="0.25">
      <c r="A259" s="5"/>
      <c r="D259" s="5"/>
    </row>
    <row r="260" spans="1:4" x14ac:dyDescent="0.25">
      <c r="A260" s="5"/>
      <c r="D260" s="5"/>
    </row>
    <row r="261" spans="1:4" x14ac:dyDescent="0.25">
      <c r="A261" s="5"/>
      <c r="D261" s="5"/>
    </row>
    <row r="262" spans="1:4" x14ac:dyDescent="0.25">
      <c r="A262" s="5"/>
      <c r="D262" s="5"/>
    </row>
    <row r="263" spans="1:4" x14ac:dyDescent="0.25">
      <c r="A263" s="5"/>
      <c r="D263" s="5"/>
    </row>
    <row r="264" spans="1:4" x14ac:dyDescent="0.25">
      <c r="A264" s="5"/>
      <c r="D264" s="5"/>
    </row>
    <row r="265" spans="1:4" x14ac:dyDescent="0.25">
      <c r="A265" s="5"/>
      <c r="D265" s="5"/>
    </row>
    <row r="266" spans="1:4" x14ac:dyDescent="0.25">
      <c r="A266" s="5"/>
      <c r="D266" s="5"/>
    </row>
    <row r="267" spans="1:4" x14ac:dyDescent="0.25">
      <c r="A267" s="5"/>
      <c r="D267" s="5"/>
    </row>
    <row r="268" spans="1:4" x14ac:dyDescent="0.25">
      <c r="A268" s="5"/>
      <c r="D268" s="5"/>
    </row>
    <row r="269" spans="1:4" x14ac:dyDescent="0.25">
      <c r="A269" s="5"/>
      <c r="D269" s="5"/>
    </row>
    <row r="270" spans="1:4" x14ac:dyDescent="0.25">
      <c r="A270" s="5"/>
      <c r="D270" s="5"/>
    </row>
    <row r="271" spans="1:4" x14ac:dyDescent="0.25">
      <c r="A271" s="5"/>
      <c r="D271" s="5"/>
    </row>
    <row r="272" spans="1:4" x14ac:dyDescent="0.25">
      <c r="A272" s="5"/>
      <c r="D272" s="5"/>
    </row>
    <row r="273" spans="1:4" x14ac:dyDescent="0.25">
      <c r="A273" s="5"/>
      <c r="D273" s="5"/>
    </row>
    <row r="274" spans="1:4" x14ac:dyDescent="0.25">
      <c r="A274" s="5"/>
      <c r="D274" s="5"/>
    </row>
    <row r="275" spans="1:4" x14ac:dyDescent="0.25">
      <c r="A275" s="5"/>
      <c r="D275" s="5"/>
    </row>
    <row r="276" spans="1:4" x14ac:dyDescent="0.25">
      <c r="A276" s="5"/>
      <c r="D276" s="5"/>
    </row>
    <row r="277" spans="1:4" x14ac:dyDescent="0.25">
      <c r="A277" s="5"/>
      <c r="D277" s="5"/>
    </row>
    <row r="278" spans="1:4" x14ac:dyDescent="0.25">
      <c r="A278" s="5"/>
      <c r="D278" s="5"/>
    </row>
    <row r="279" spans="1:4" x14ac:dyDescent="0.25">
      <c r="A279" s="5"/>
      <c r="D279" s="5"/>
    </row>
    <row r="280" spans="1:4" x14ac:dyDescent="0.25">
      <c r="A280" s="5"/>
      <c r="D280" s="5"/>
    </row>
    <row r="281" spans="1:4" x14ac:dyDescent="0.25">
      <c r="A281" s="5"/>
      <c r="D281" s="5"/>
    </row>
    <row r="282" spans="1:4" x14ac:dyDescent="0.25">
      <c r="A282" s="5"/>
      <c r="D282" s="5"/>
    </row>
    <row r="283" spans="1:4" x14ac:dyDescent="0.25">
      <c r="A283" s="5"/>
      <c r="D283" s="5"/>
    </row>
    <row r="284" spans="1:4" x14ac:dyDescent="0.25">
      <c r="A284" s="5"/>
      <c r="D284" s="5"/>
    </row>
    <row r="285" spans="1:4" x14ac:dyDescent="0.25">
      <c r="A285" s="5"/>
      <c r="D285" s="5"/>
    </row>
    <row r="286" spans="1:4" x14ac:dyDescent="0.25">
      <c r="A286" s="5"/>
      <c r="D286" s="5"/>
    </row>
    <row r="287" spans="1:4" x14ac:dyDescent="0.25">
      <c r="A287" s="5"/>
      <c r="D287" s="5"/>
    </row>
    <row r="288" spans="1:4" x14ac:dyDescent="0.25">
      <c r="A288" s="5"/>
      <c r="D288" s="5"/>
    </row>
    <row r="289" spans="1:4" x14ac:dyDescent="0.25">
      <c r="A289" s="5"/>
      <c r="D289" s="5"/>
    </row>
    <row r="290" spans="1:4" x14ac:dyDescent="0.25">
      <c r="A290" s="5"/>
      <c r="D290" s="5"/>
    </row>
    <row r="291" spans="1:4" x14ac:dyDescent="0.25">
      <c r="A291" s="5"/>
      <c r="D291" s="5"/>
    </row>
    <row r="292" spans="1:4" x14ac:dyDescent="0.25">
      <c r="A292" s="5"/>
      <c r="D292" s="5"/>
    </row>
    <row r="293" spans="1:4" x14ac:dyDescent="0.25">
      <c r="A293" s="5"/>
      <c r="D293" s="5"/>
    </row>
    <row r="294" spans="1:4" x14ac:dyDescent="0.25">
      <c r="A294" s="5"/>
      <c r="D294" s="5"/>
    </row>
    <row r="295" spans="1:4" x14ac:dyDescent="0.25">
      <c r="A295" s="5"/>
      <c r="D295" s="5"/>
    </row>
    <row r="296" spans="1:4" x14ac:dyDescent="0.25">
      <c r="A296" s="5"/>
      <c r="D296" s="5"/>
    </row>
    <row r="297" spans="1:4" x14ac:dyDescent="0.25">
      <c r="A297" s="5"/>
      <c r="D297" s="5"/>
    </row>
    <row r="298" spans="1:4" x14ac:dyDescent="0.25">
      <c r="A298" s="5"/>
      <c r="D298" s="5"/>
    </row>
    <row r="299" spans="1:4" x14ac:dyDescent="0.25">
      <c r="A299" s="5"/>
      <c r="D299" s="5"/>
    </row>
    <row r="300" spans="1:4" x14ac:dyDescent="0.25">
      <c r="A300" s="5"/>
      <c r="D300" s="5"/>
    </row>
    <row r="301" spans="1:4" x14ac:dyDescent="0.25">
      <c r="A301" s="5"/>
      <c r="D301" s="5"/>
    </row>
    <row r="302" spans="1:4" x14ac:dyDescent="0.25">
      <c r="A302" s="5"/>
      <c r="D302" s="5"/>
    </row>
    <row r="303" spans="1:4" x14ac:dyDescent="0.25">
      <c r="A303" s="5"/>
      <c r="D303" s="5"/>
    </row>
    <row r="304" spans="1:4" x14ac:dyDescent="0.25">
      <c r="A304" s="5"/>
      <c r="D304" s="5"/>
    </row>
    <row r="305" spans="1:4" x14ac:dyDescent="0.25">
      <c r="A305" s="5"/>
      <c r="D305" s="5"/>
    </row>
    <row r="306" spans="1:4" x14ac:dyDescent="0.25">
      <c r="A306" s="5"/>
      <c r="D306" s="5"/>
    </row>
    <row r="307" spans="1:4" x14ac:dyDescent="0.25">
      <c r="A307" s="5"/>
      <c r="D307" s="5"/>
    </row>
    <row r="308" spans="1:4" x14ac:dyDescent="0.25">
      <c r="A308" s="5"/>
      <c r="D308" s="5"/>
    </row>
    <row r="309" spans="1:4" x14ac:dyDescent="0.25">
      <c r="A309" s="5"/>
      <c r="D309" s="5"/>
    </row>
    <row r="310" spans="1:4" x14ac:dyDescent="0.25">
      <c r="A310" s="5"/>
      <c r="D310" s="5"/>
    </row>
    <row r="311" spans="1:4" x14ac:dyDescent="0.25">
      <c r="A311" s="5"/>
      <c r="D311" s="5"/>
    </row>
    <row r="312" spans="1:4" x14ac:dyDescent="0.25">
      <c r="A312" s="5"/>
      <c r="D312" s="5"/>
    </row>
    <row r="313" spans="1:4" x14ac:dyDescent="0.25">
      <c r="A313" s="5"/>
      <c r="D313" s="5"/>
    </row>
    <row r="314" spans="1:4" x14ac:dyDescent="0.25">
      <c r="A314" s="5"/>
      <c r="D314" s="5"/>
    </row>
    <row r="315" spans="1:4" x14ac:dyDescent="0.25">
      <c r="A315" s="5"/>
      <c r="D315" s="5"/>
    </row>
    <row r="316" spans="1:4" x14ac:dyDescent="0.25">
      <c r="A316" s="5"/>
      <c r="D316" s="5"/>
    </row>
    <row r="317" spans="1:4" x14ac:dyDescent="0.25">
      <c r="A317" s="5"/>
      <c r="D317" s="5"/>
    </row>
    <row r="318" spans="1:4" x14ac:dyDescent="0.25">
      <c r="A318" s="5"/>
      <c r="D318" s="5"/>
    </row>
    <row r="319" spans="1:4" x14ac:dyDescent="0.25">
      <c r="A319" s="5"/>
      <c r="D319" s="5"/>
    </row>
    <row r="320" spans="1:4" x14ac:dyDescent="0.25">
      <c r="A320" s="5"/>
      <c r="D320" s="5"/>
    </row>
    <row r="321" spans="1:4" x14ac:dyDescent="0.25">
      <c r="A321" s="5"/>
      <c r="D321" s="5"/>
    </row>
    <row r="322" spans="1:4" x14ac:dyDescent="0.25">
      <c r="A322" s="5"/>
      <c r="D322" s="5"/>
    </row>
    <row r="323" spans="1:4" x14ac:dyDescent="0.25">
      <c r="A323" s="5"/>
      <c r="D323" s="5"/>
    </row>
    <row r="324" spans="1:4" x14ac:dyDescent="0.25">
      <c r="A324" s="5"/>
      <c r="D324" s="5"/>
    </row>
    <row r="325" spans="1:4" x14ac:dyDescent="0.25">
      <c r="A325" s="5"/>
      <c r="D325" s="5"/>
    </row>
    <row r="326" spans="1:4" x14ac:dyDescent="0.25">
      <c r="A326" s="5"/>
      <c r="D326" s="5"/>
    </row>
    <row r="327" spans="1:4" x14ac:dyDescent="0.25">
      <c r="A327" s="5"/>
      <c r="D327" s="5"/>
    </row>
    <row r="328" spans="1:4" x14ac:dyDescent="0.25">
      <c r="A328" s="5"/>
      <c r="D328" s="5"/>
    </row>
    <row r="329" spans="1:4" x14ac:dyDescent="0.25">
      <c r="A329" s="5"/>
      <c r="D329" s="5"/>
    </row>
    <row r="330" spans="1:4" x14ac:dyDescent="0.25">
      <c r="A330" s="5"/>
      <c r="D330" s="5"/>
    </row>
    <row r="331" spans="1:4" x14ac:dyDescent="0.25">
      <c r="A331" s="5"/>
      <c r="D331" s="5"/>
    </row>
    <row r="332" spans="1:4" x14ac:dyDescent="0.25">
      <c r="A332" s="5"/>
      <c r="D332" s="5"/>
    </row>
    <row r="333" spans="1:4" x14ac:dyDescent="0.25">
      <c r="A333" s="5"/>
      <c r="D333" s="5"/>
    </row>
    <row r="334" spans="1:4" x14ac:dyDescent="0.25">
      <c r="A334" s="5"/>
      <c r="D334" s="5"/>
    </row>
    <row r="335" spans="1:4" x14ac:dyDescent="0.25">
      <c r="A335" s="5"/>
      <c r="D335" s="5"/>
    </row>
    <row r="336" spans="1:4" x14ac:dyDescent="0.25">
      <c r="A336" s="5"/>
      <c r="D336" s="5"/>
    </row>
    <row r="337" spans="1:4" x14ac:dyDescent="0.25">
      <c r="A337" s="5"/>
      <c r="D337" s="5"/>
    </row>
    <row r="338" spans="1:4" x14ac:dyDescent="0.25">
      <c r="A338" s="5"/>
      <c r="D338" s="5"/>
    </row>
    <row r="339" spans="1:4" x14ac:dyDescent="0.25">
      <c r="A339" s="5"/>
      <c r="D339" s="5"/>
    </row>
    <row r="340" spans="1:4" x14ac:dyDescent="0.25">
      <c r="A340" s="5"/>
      <c r="D340" s="5"/>
    </row>
    <row r="341" spans="1:4" x14ac:dyDescent="0.25">
      <c r="A341" s="5"/>
      <c r="D341" s="5"/>
    </row>
    <row r="342" spans="1:4" x14ac:dyDescent="0.25">
      <c r="A342" s="5"/>
      <c r="D342" s="5"/>
    </row>
    <row r="343" spans="1:4" x14ac:dyDescent="0.25">
      <c r="A343" s="5"/>
      <c r="D343" s="5"/>
    </row>
    <row r="344" spans="1:4" x14ac:dyDescent="0.25">
      <c r="A344" s="5"/>
      <c r="D344" s="5"/>
    </row>
    <row r="345" spans="1:4" x14ac:dyDescent="0.25">
      <c r="A345" s="5"/>
      <c r="D345" s="5"/>
    </row>
    <row r="346" spans="1:4" x14ac:dyDescent="0.25">
      <c r="A346" s="5"/>
      <c r="D346" s="5"/>
    </row>
    <row r="347" spans="1:4" x14ac:dyDescent="0.25">
      <c r="A347" s="5"/>
      <c r="D347" s="5"/>
    </row>
    <row r="348" spans="1:4" x14ac:dyDescent="0.25">
      <c r="A348" s="5"/>
      <c r="D348" s="5"/>
    </row>
    <row r="349" spans="1:4" x14ac:dyDescent="0.25">
      <c r="A349" s="5"/>
      <c r="D349" s="5"/>
    </row>
    <row r="350" spans="1:4" x14ac:dyDescent="0.25">
      <c r="A350" s="5"/>
      <c r="D350" s="5"/>
    </row>
    <row r="351" spans="1:4" x14ac:dyDescent="0.25">
      <c r="A351" s="5"/>
      <c r="D351" s="5"/>
    </row>
    <row r="352" spans="1:4" x14ac:dyDescent="0.25">
      <c r="A352" s="5"/>
      <c r="D352" s="5"/>
    </row>
    <row r="353" spans="1:4" x14ac:dyDescent="0.25">
      <c r="A353" s="5"/>
      <c r="D353" s="5"/>
    </row>
    <row r="354" spans="1:4" x14ac:dyDescent="0.25">
      <c r="A354" s="5"/>
      <c r="D354" s="5"/>
    </row>
    <row r="355" spans="1:4" x14ac:dyDescent="0.25">
      <c r="A355" s="5"/>
      <c r="D355" s="5"/>
    </row>
    <row r="356" spans="1:4" x14ac:dyDescent="0.25">
      <c r="A356" s="5"/>
      <c r="D356" s="5"/>
    </row>
    <row r="357" spans="1:4" x14ac:dyDescent="0.25">
      <c r="A357" s="5"/>
      <c r="D357" s="5"/>
    </row>
    <row r="358" spans="1:4" x14ac:dyDescent="0.25">
      <c r="A358" s="5"/>
      <c r="D358" s="5"/>
    </row>
    <row r="359" spans="1:4" x14ac:dyDescent="0.25">
      <c r="A359" s="5"/>
      <c r="D359" s="5"/>
    </row>
    <row r="360" spans="1:4" x14ac:dyDescent="0.25">
      <c r="A360" s="5"/>
      <c r="D360" s="5"/>
    </row>
    <row r="361" spans="1:4" x14ac:dyDescent="0.25">
      <c r="A361" s="5"/>
      <c r="D361" s="5"/>
    </row>
    <row r="362" spans="1:4" x14ac:dyDescent="0.25">
      <c r="A362" s="5"/>
      <c r="D362" s="5"/>
    </row>
    <row r="363" spans="1:4" x14ac:dyDescent="0.25">
      <c r="A363" s="5"/>
      <c r="D363" s="5"/>
    </row>
    <row r="364" spans="1:4" x14ac:dyDescent="0.25">
      <c r="A364" s="5"/>
      <c r="D364" s="5"/>
    </row>
    <row r="365" spans="1:4" x14ac:dyDescent="0.25">
      <c r="A365" s="5"/>
      <c r="D365" s="5"/>
    </row>
    <row r="366" spans="1:4" x14ac:dyDescent="0.25">
      <c r="A366" s="5"/>
      <c r="D366" s="5"/>
    </row>
    <row r="367" spans="1:4" x14ac:dyDescent="0.25">
      <c r="A367" s="5"/>
      <c r="D367" s="5"/>
    </row>
    <row r="368" spans="1:4" x14ac:dyDescent="0.25">
      <c r="A368" s="5"/>
      <c r="D368" s="5"/>
    </row>
    <row r="369" spans="1:4" x14ac:dyDescent="0.25">
      <c r="A369" s="5"/>
      <c r="D369" s="5"/>
    </row>
    <row r="370" spans="1:4" x14ac:dyDescent="0.25">
      <c r="A370" s="5"/>
      <c r="D370" s="5"/>
    </row>
    <row r="371" spans="1:4" x14ac:dyDescent="0.25">
      <c r="A371" s="5"/>
      <c r="D371" s="5"/>
    </row>
    <row r="372" spans="1:4" x14ac:dyDescent="0.25">
      <c r="A372" s="5"/>
      <c r="D372" s="5"/>
    </row>
    <row r="373" spans="1:4" x14ac:dyDescent="0.25">
      <c r="A373" s="5"/>
      <c r="D373" s="5"/>
    </row>
    <row r="374" spans="1:4" x14ac:dyDescent="0.25">
      <c r="A374" s="5"/>
      <c r="D374" s="5"/>
    </row>
    <row r="375" spans="1:4" x14ac:dyDescent="0.25">
      <c r="A375" s="5"/>
      <c r="D375" s="5"/>
    </row>
    <row r="376" spans="1:4" x14ac:dyDescent="0.25">
      <c r="A376" s="5"/>
      <c r="D376" s="5"/>
    </row>
    <row r="377" spans="1:4" x14ac:dyDescent="0.25">
      <c r="A377" s="5"/>
      <c r="D377" s="5"/>
    </row>
    <row r="378" spans="1:4" x14ac:dyDescent="0.25">
      <c r="A378" s="5"/>
      <c r="D378" s="5"/>
    </row>
    <row r="379" spans="1:4" x14ac:dyDescent="0.25">
      <c r="A379" s="5"/>
      <c r="D379" s="5"/>
    </row>
    <row r="380" spans="1:4" x14ac:dyDescent="0.25">
      <c r="A380" s="5"/>
      <c r="D380" s="5"/>
    </row>
    <row r="381" spans="1:4" x14ac:dyDescent="0.25">
      <c r="A381" s="5"/>
      <c r="D381" s="5"/>
    </row>
    <row r="382" spans="1:4" x14ac:dyDescent="0.25">
      <c r="A382" s="5"/>
      <c r="D382" s="5"/>
    </row>
    <row r="383" spans="1:4" x14ac:dyDescent="0.25">
      <c r="A383" s="5"/>
      <c r="D383" s="5"/>
    </row>
    <row r="384" spans="1:4" x14ac:dyDescent="0.25">
      <c r="A384" s="5"/>
      <c r="D384" s="5"/>
    </row>
    <row r="385" spans="1:4" x14ac:dyDescent="0.25">
      <c r="A385" s="5"/>
      <c r="D385" s="5"/>
    </row>
    <row r="386" spans="1:4" x14ac:dyDescent="0.25">
      <c r="A386" s="5"/>
      <c r="D386" s="5"/>
    </row>
    <row r="387" spans="1:4" x14ac:dyDescent="0.25">
      <c r="A387" s="5"/>
      <c r="D387" s="5"/>
    </row>
    <row r="388" spans="1:4" x14ac:dyDescent="0.25">
      <c r="A388" s="5"/>
      <c r="D388" s="5"/>
    </row>
    <row r="389" spans="1:4" x14ac:dyDescent="0.25">
      <c r="A389" s="5"/>
      <c r="D389" s="5"/>
    </row>
    <row r="390" spans="1:4" x14ac:dyDescent="0.25">
      <c r="A390" s="5"/>
      <c r="D390" s="5"/>
    </row>
    <row r="391" spans="1:4" x14ac:dyDescent="0.25">
      <c r="A391" s="5"/>
      <c r="D391" s="5"/>
    </row>
    <row r="392" spans="1:4" x14ac:dyDescent="0.25">
      <c r="A392" s="5"/>
      <c r="D392" s="5"/>
    </row>
    <row r="393" spans="1:4" x14ac:dyDescent="0.25">
      <c r="A393" s="5"/>
      <c r="D393" s="5"/>
    </row>
    <row r="394" spans="1:4" x14ac:dyDescent="0.25">
      <c r="A394" s="5"/>
      <c r="D394" s="5"/>
    </row>
    <row r="395" spans="1:4" x14ac:dyDescent="0.25">
      <c r="A395" s="5"/>
      <c r="D395" s="5"/>
    </row>
    <row r="396" spans="1:4" x14ac:dyDescent="0.25">
      <c r="A396" s="5"/>
      <c r="D396" s="5"/>
    </row>
    <row r="397" spans="1:4" x14ac:dyDescent="0.25">
      <c r="A397" s="5"/>
      <c r="D397" s="5"/>
    </row>
    <row r="398" spans="1:4" x14ac:dyDescent="0.25">
      <c r="A398" s="5"/>
      <c r="D398" s="5"/>
    </row>
    <row r="399" spans="1:4" x14ac:dyDescent="0.25">
      <c r="A399" s="5"/>
      <c r="D399" s="5"/>
    </row>
    <row r="400" spans="1:4" x14ac:dyDescent="0.25">
      <c r="A400" s="5"/>
      <c r="D400" s="5"/>
    </row>
    <row r="401" spans="1:4" x14ac:dyDescent="0.25">
      <c r="A401" s="5"/>
      <c r="D401" s="5"/>
    </row>
    <row r="402" spans="1:4" x14ac:dyDescent="0.25">
      <c r="A402" s="5"/>
      <c r="D402" s="5"/>
    </row>
    <row r="403" spans="1:4" x14ac:dyDescent="0.25">
      <c r="A403" s="5"/>
      <c r="D403" s="5"/>
    </row>
    <row r="404" spans="1:4" x14ac:dyDescent="0.25">
      <c r="A404" s="5"/>
      <c r="D404" s="5"/>
    </row>
    <row r="405" spans="1:4" x14ac:dyDescent="0.25">
      <c r="A405" s="5"/>
      <c r="D405" s="5"/>
    </row>
    <row r="406" spans="1:4" x14ac:dyDescent="0.25">
      <c r="A406" s="5"/>
      <c r="D406" s="5"/>
    </row>
    <row r="407" spans="1:4" x14ac:dyDescent="0.25">
      <c r="A407" s="5"/>
      <c r="D407" s="5"/>
    </row>
    <row r="408" spans="1:4" x14ac:dyDescent="0.25">
      <c r="A408" s="5"/>
      <c r="D408" s="5"/>
    </row>
    <row r="409" spans="1:4" x14ac:dyDescent="0.25">
      <c r="A409" s="5"/>
      <c r="D409" s="5"/>
    </row>
    <row r="410" spans="1:4" x14ac:dyDescent="0.25">
      <c r="A410" s="5"/>
      <c r="D410" s="5"/>
    </row>
    <row r="411" spans="1:4" x14ac:dyDescent="0.25">
      <c r="A411" s="5"/>
      <c r="D411" s="5"/>
    </row>
    <row r="412" spans="1:4" x14ac:dyDescent="0.25">
      <c r="A412" s="5"/>
      <c r="D412" s="5"/>
    </row>
    <row r="413" spans="1:4" x14ac:dyDescent="0.25">
      <c r="A413" s="5"/>
      <c r="D413" s="5"/>
    </row>
    <row r="414" spans="1:4" x14ac:dyDescent="0.25">
      <c r="A414" s="5"/>
      <c r="D414" s="5"/>
    </row>
    <row r="415" spans="1:4" x14ac:dyDescent="0.25">
      <c r="A415" s="5"/>
      <c r="D415" s="5"/>
    </row>
    <row r="416" spans="1:4" x14ac:dyDescent="0.25">
      <c r="A416" s="5"/>
      <c r="D416" s="5"/>
    </row>
    <row r="417" spans="1:4" x14ac:dyDescent="0.25">
      <c r="A417" s="5"/>
      <c r="D417" s="5"/>
    </row>
    <row r="418" spans="1:4" x14ac:dyDescent="0.25">
      <c r="A418" s="5"/>
      <c r="D418" s="5"/>
    </row>
    <row r="419" spans="1:4" x14ac:dyDescent="0.25">
      <c r="A419" s="5"/>
      <c r="D419" s="5"/>
    </row>
    <row r="420" spans="1:4" x14ac:dyDescent="0.25">
      <c r="A420" s="5"/>
      <c r="D420" s="5"/>
    </row>
    <row r="421" spans="1:4" x14ac:dyDescent="0.25">
      <c r="A421" s="5"/>
      <c r="D421" s="5"/>
    </row>
    <row r="422" spans="1:4" x14ac:dyDescent="0.25">
      <c r="A422" s="5"/>
      <c r="D422" s="5"/>
    </row>
    <row r="423" spans="1:4" x14ac:dyDescent="0.25">
      <c r="A423" s="5"/>
      <c r="D423" s="5"/>
    </row>
    <row r="424" spans="1:4" x14ac:dyDescent="0.25">
      <c r="A424" s="5"/>
      <c r="D424" s="5"/>
    </row>
    <row r="425" spans="1:4" x14ac:dyDescent="0.25">
      <c r="A425" s="5"/>
      <c r="D425" s="5"/>
    </row>
    <row r="426" spans="1:4" x14ac:dyDescent="0.25">
      <c r="A426" s="5"/>
      <c r="D426" s="5"/>
    </row>
    <row r="427" spans="1:4" x14ac:dyDescent="0.25">
      <c r="A427" s="5"/>
      <c r="D427" s="5"/>
    </row>
    <row r="428" spans="1:4" x14ac:dyDescent="0.25">
      <c r="A428" s="5"/>
      <c r="D428" s="5"/>
    </row>
    <row r="429" spans="1:4" x14ac:dyDescent="0.25">
      <c r="A429" s="5"/>
      <c r="D429" s="5"/>
    </row>
    <row r="430" spans="1:4" x14ac:dyDescent="0.25">
      <c r="A430" s="5"/>
      <c r="D430" s="5"/>
    </row>
    <row r="431" spans="1:4" x14ac:dyDescent="0.25">
      <c r="A431" s="5"/>
      <c r="D431" s="5"/>
    </row>
    <row r="432" spans="1:4" x14ac:dyDescent="0.25">
      <c r="A432" s="5"/>
      <c r="D432" s="5"/>
    </row>
    <row r="433" spans="1:4" x14ac:dyDescent="0.25">
      <c r="A433" s="5"/>
      <c r="D433" s="5"/>
    </row>
    <row r="434" spans="1:4" x14ac:dyDescent="0.25">
      <c r="A434" s="5"/>
      <c r="D434" s="5"/>
    </row>
    <row r="435" spans="1:4" x14ac:dyDescent="0.25">
      <c r="A435" s="5"/>
      <c r="D435" s="5"/>
    </row>
    <row r="436" spans="1:4" x14ac:dyDescent="0.25">
      <c r="A436" s="5"/>
      <c r="D436" s="5"/>
    </row>
    <row r="437" spans="1:4" x14ac:dyDescent="0.25">
      <c r="A437" s="5"/>
      <c r="D437" s="5"/>
    </row>
    <row r="438" spans="1:4" x14ac:dyDescent="0.25">
      <c r="A438" s="5"/>
      <c r="D438" s="5"/>
    </row>
    <row r="439" spans="1:4" x14ac:dyDescent="0.25">
      <c r="A439" s="5"/>
      <c r="D439" s="5"/>
    </row>
    <row r="440" spans="1:4" x14ac:dyDescent="0.25">
      <c r="A440" s="5"/>
      <c r="D440" s="5"/>
    </row>
    <row r="441" spans="1:4" x14ac:dyDescent="0.25">
      <c r="A441" s="5"/>
      <c r="D441" s="5"/>
    </row>
    <row r="442" spans="1:4" x14ac:dyDescent="0.25">
      <c r="A442" s="5"/>
      <c r="D442" s="5"/>
    </row>
    <row r="443" spans="1:4" x14ac:dyDescent="0.25">
      <c r="A443" s="5"/>
      <c r="D443" s="5"/>
    </row>
    <row r="444" spans="1:4" x14ac:dyDescent="0.25">
      <c r="A444" s="5"/>
      <c r="D444" s="5"/>
    </row>
    <row r="445" spans="1:4" x14ac:dyDescent="0.25">
      <c r="A445" s="5"/>
      <c r="D445" s="5"/>
    </row>
    <row r="446" spans="1:4" x14ac:dyDescent="0.25">
      <c r="A446" s="5"/>
      <c r="D446" s="5"/>
    </row>
    <row r="447" spans="1:4" x14ac:dyDescent="0.25">
      <c r="A447" s="5"/>
      <c r="D447" s="5"/>
    </row>
    <row r="448" spans="1:4" x14ac:dyDescent="0.25">
      <c r="A448" s="5"/>
      <c r="D448" s="5"/>
    </row>
    <row r="449" spans="1:4" x14ac:dyDescent="0.25">
      <c r="A449" s="5"/>
      <c r="D449" s="5"/>
    </row>
    <row r="450" spans="1:4" x14ac:dyDescent="0.25">
      <c r="A450" s="5"/>
      <c r="D450" s="5"/>
    </row>
    <row r="451" spans="1:4" x14ac:dyDescent="0.25">
      <c r="A451" s="5"/>
      <c r="D451" s="5"/>
    </row>
    <row r="452" spans="1:4" x14ac:dyDescent="0.25">
      <c r="A452" s="5"/>
      <c r="D452" s="5"/>
    </row>
    <row r="453" spans="1:4" x14ac:dyDescent="0.25">
      <c r="A453" s="5"/>
      <c r="D453" s="5"/>
    </row>
    <row r="454" spans="1:4" x14ac:dyDescent="0.25">
      <c r="A454" s="5"/>
      <c r="D454" s="5"/>
    </row>
    <row r="455" spans="1:4" x14ac:dyDescent="0.25">
      <c r="A455" s="5"/>
      <c r="D455" s="5"/>
    </row>
    <row r="456" spans="1:4" x14ac:dyDescent="0.25">
      <c r="A456" s="5"/>
      <c r="D456" s="5"/>
    </row>
    <row r="457" spans="1:4" x14ac:dyDescent="0.25">
      <c r="A457" s="5"/>
      <c r="D457" s="5"/>
    </row>
    <row r="458" spans="1:4" x14ac:dyDescent="0.25">
      <c r="A458" s="5"/>
      <c r="D458" s="5"/>
    </row>
    <row r="459" spans="1:4" x14ac:dyDescent="0.25">
      <c r="A459" s="5"/>
      <c r="D459" s="5"/>
    </row>
    <row r="460" spans="1:4" x14ac:dyDescent="0.25">
      <c r="A460" s="5"/>
      <c r="D460" s="5"/>
    </row>
    <row r="461" spans="1:4" x14ac:dyDescent="0.25">
      <c r="A461" s="5"/>
      <c r="D461" s="5"/>
    </row>
    <row r="462" spans="1:4" x14ac:dyDescent="0.25">
      <c r="A462" s="5"/>
      <c r="D462" s="5"/>
    </row>
    <row r="463" spans="1:4" x14ac:dyDescent="0.25">
      <c r="A463" s="5"/>
      <c r="D463" s="5"/>
    </row>
    <row r="464" spans="1:4" x14ac:dyDescent="0.25">
      <c r="A464" s="5"/>
      <c r="D464" s="5"/>
    </row>
    <row r="465" spans="1:4" x14ac:dyDescent="0.25">
      <c r="A465" s="5"/>
      <c r="D465" s="5"/>
    </row>
    <row r="466" spans="1:4" x14ac:dyDescent="0.25">
      <c r="A466" s="5"/>
      <c r="D466" s="5"/>
    </row>
    <row r="467" spans="1:4" x14ac:dyDescent="0.25">
      <c r="A467" s="5"/>
      <c r="D467" s="5"/>
    </row>
    <row r="468" spans="1:4" x14ac:dyDescent="0.25">
      <c r="A468" s="5"/>
      <c r="D468" s="5"/>
    </row>
    <row r="469" spans="1:4" x14ac:dyDescent="0.25">
      <c r="A469" s="5"/>
      <c r="D469" s="5"/>
    </row>
    <row r="470" spans="1:4" x14ac:dyDescent="0.25">
      <c r="A470" s="5"/>
      <c r="D470" s="5"/>
    </row>
    <row r="471" spans="1:4" x14ac:dyDescent="0.25">
      <c r="A471" s="5"/>
      <c r="D471" s="5"/>
    </row>
    <row r="472" spans="1:4" x14ac:dyDescent="0.25">
      <c r="A472" s="5"/>
      <c r="D472" s="5"/>
    </row>
    <row r="473" spans="1:4" x14ac:dyDescent="0.25">
      <c r="A473" s="5"/>
      <c r="D473" s="5"/>
    </row>
    <row r="474" spans="1:4" x14ac:dyDescent="0.25">
      <c r="A474" s="5"/>
      <c r="D474" s="5"/>
    </row>
    <row r="475" spans="1:4" x14ac:dyDescent="0.25">
      <c r="A475" s="5"/>
      <c r="D475" s="5"/>
    </row>
    <row r="476" spans="1:4" x14ac:dyDescent="0.25">
      <c r="A476" s="5"/>
      <c r="D476" s="5"/>
    </row>
    <row r="477" spans="1:4" x14ac:dyDescent="0.25">
      <c r="A477" s="5"/>
      <c r="D477" s="5"/>
    </row>
    <row r="478" spans="1:4" x14ac:dyDescent="0.25">
      <c r="A478" s="5"/>
      <c r="D478" s="5"/>
    </row>
    <row r="479" spans="1:4" x14ac:dyDescent="0.25">
      <c r="A479" s="5"/>
      <c r="D479" s="5"/>
    </row>
    <row r="480" spans="1:4" x14ac:dyDescent="0.25">
      <c r="A480" s="5"/>
      <c r="D480" s="5"/>
    </row>
    <row r="481" spans="1:4" x14ac:dyDescent="0.25">
      <c r="A481" s="5"/>
      <c r="D481" s="5"/>
    </row>
    <row r="482" spans="1:4" x14ac:dyDescent="0.25">
      <c r="A482" s="5"/>
      <c r="D482" s="5"/>
    </row>
    <row r="483" spans="1:4" x14ac:dyDescent="0.25">
      <c r="A483" s="5"/>
      <c r="D483" s="5"/>
    </row>
    <row r="484" spans="1:4" x14ac:dyDescent="0.25">
      <c r="A484" s="5"/>
      <c r="D484" s="5"/>
    </row>
    <row r="485" spans="1:4" x14ac:dyDescent="0.25">
      <c r="A485" s="5"/>
      <c r="D485" s="5"/>
    </row>
    <row r="486" spans="1:4" x14ac:dyDescent="0.25">
      <c r="A486" s="5"/>
      <c r="D486" s="5"/>
    </row>
    <row r="487" spans="1:4" x14ac:dyDescent="0.25">
      <c r="A487" s="5"/>
      <c r="D487" s="5"/>
    </row>
    <row r="488" spans="1:4" x14ac:dyDescent="0.25">
      <c r="A488" s="5"/>
      <c r="D488" s="5"/>
    </row>
    <row r="489" spans="1:4" x14ac:dyDescent="0.25">
      <c r="A489" s="5"/>
      <c r="D489" s="5"/>
    </row>
    <row r="490" spans="1:4" x14ac:dyDescent="0.25">
      <c r="A490" s="5"/>
      <c r="D490" s="5"/>
    </row>
    <row r="491" spans="1:4" x14ac:dyDescent="0.25">
      <c r="A491" s="5"/>
      <c r="D491" s="5"/>
    </row>
    <row r="492" spans="1:4" x14ac:dyDescent="0.25">
      <c r="A492" s="5"/>
      <c r="D492" s="5"/>
    </row>
    <row r="493" spans="1:4" x14ac:dyDescent="0.25">
      <c r="A493" s="5"/>
      <c r="D493" s="5"/>
    </row>
    <row r="494" spans="1:4" x14ac:dyDescent="0.25">
      <c r="A494" s="5"/>
      <c r="D494" s="5"/>
    </row>
    <row r="495" spans="1:4" x14ac:dyDescent="0.25">
      <c r="A495" s="5"/>
      <c r="D495" s="5"/>
    </row>
    <row r="496" spans="1:4" x14ac:dyDescent="0.25">
      <c r="A496" s="5"/>
      <c r="D496" s="5"/>
    </row>
    <row r="497" spans="1:4" x14ac:dyDescent="0.25">
      <c r="A497" s="5"/>
      <c r="D497" s="5"/>
    </row>
    <row r="498" spans="1:4" x14ac:dyDescent="0.25">
      <c r="A498" s="5"/>
      <c r="D498" s="5"/>
    </row>
    <row r="499" spans="1:4" x14ac:dyDescent="0.25">
      <c r="A499" s="5"/>
      <c r="D499" s="5"/>
    </row>
    <row r="500" spans="1:4" x14ac:dyDescent="0.25">
      <c r="A500" s="5"/>
      <c r="D500" s="5"/>
    </row>
    <row r="501" spans="1:4" x14ac:dyDescent="0.25">
      <c r="A501" s="5"/>
      <c r="D501" s="5"/>
    </row>
    <row r="502" spans="1:4" x14ac:dyDescent="0.25">
      <c r="A502" s="5"/>
      <c r="D502" s="5"/>
    </row>
    <row r="503" spans="1:4" x14ac:dyDescent="0.25">
      <c r="A503" s="5"/>
      <c r="D503" s="5"/>
    </row>
    <row r="504" spans="1:4" x14ac:dyDescent="0.25">
      <c r="A504" s="5"/>
      <c r="D504" s="5"/>
    </row>
    <row r="505" spans="1:4" x14ac:dyDescent="0.25">
      <c r="A505" s="5"/>
      <c r="D505" s="5"/>
    </row>
    <row r="506" spans="1:4" x14ac:dyDescent="0.25">
      <c r="A506" s="5"/>
      <c r="D506" s="5"/>
    </row>
    <row r="507" spans="1:4" x14ac:dyDescent="0.25">
      <c r="A507" s="5"/>
      <c r="D507" s="5"/>
    </row>
    <row r="508" spans="1:4" x14ac:dyDescent="0.25">
      <c r="A508" s="5"/>
      <c r="D508" s="5"/>
    </row>
    <row r="509" spans="1:4" x14ac:dyDescent="0.25">
      <c r="A509" s="5"/>
      <c r="D509" s="5"/>
    </row>
    <row r="510" spans="1:4" x14ac:dyDescent="0.25">
      <c r="A510" s="5"/>
      <c r="D510" s="5"/>
    </row>
    <row r="511" spans="1:4" x14ac:dyDescent="0.25">
      <c r="A511" s="5"/>
      <c r="D511" s="5"/>
    </row>
    <row r="512" spans="1:4" x14ac:dyDescent="0.25">
      <c r="A512" s="5"/>
      <c r="D512" s="5"/>
    </row>
    <row r="513" spans="1:4" x14ac:dyDescent="0.25">
      <c r="A513" s="5"/>
      <c r="D513" s="5"/>
    </row>
    <row r="514" spans="1:4" x14ac:dyDescent="0.25">
      <c r="A514" s="5"/>
      <c r="D514" s="5"/>
    </row>
    <row r="515" spans="1:4" x14ac:dyDescent="0.25">
      <c r="A515" s="5"/>
      <c r="D515" s="5"/>
    </row>
    <row r="516" spans="1:4" x14ac:dyDescent="0.25">
      <c r="A516" s="5"/>
      <c r="D516" s="5"/>
    </row>
    <row r="517" spans="1:4" x14ac:dyDescent="0.25">
      <c r="A517" s="5"/>
      <c r="D517" s="5"/>
    </row>
    <row r="518" spans="1:4" x14ac:dyDescent="0.25">
      <c r="A518" s="5"/>
      <c r="D518" s="5"/>
    </row>
    <row r="519" spans="1:4" x14ac:dyDescent="0.25">
      <c r="A519" s="5"/>
      <c r="D519" s="5"/>
    </row>
    <row r="520" spans="1:4" x14ac:dyDescent="0.25">
      <c r="A520" s="5"/>
      <c r="D520" s="5"/>
    </row>
    <row r="521" spans="1:4" x14ac:dyDescent="0.25">
      <c r="A521" s="5"/>
      <c r="D521" s="5"/>
    </row>
    <row r="522" spans="1:4" x14ac:dyDescent="0.25">
      <c r="A522" s="5"/>
      <c r="D522" s="5"/>
    </row>
    <row r="523" spans="1:4" x14ac:dyDescent="0.25">
      <c r="A523" s="5"/>
      <c r="D523" s="5"/>
    </row>
    <row r="524" spans="1:4" x14ac:dyDescent="0.25">
      <c r="A524" s="5"/>
      <c r="D524" s="5"/>
    </row>
    <row r="525" spans="1:4" x14ac:dyDescent="0.25">
      <c r="A525" s="5"/>
      <c r="D525" s="5"/>
    </row>
    <row r="526" spans="1:4" x14ac:dyDescent="0.25">
      <c r="A526" s="5"/>
      <c r="D526" s="5"/>
    </row>
    <row r="527" spans="1:4" x14ac:dyDescent="0.25">
      <c r="A527" s="5"/>
      <c r="D527" s="5"/>
    </row>
    <row r="528" spans="1:4" x14ac:dyDescent="0.25">
      <c r="A528" s="5"/>
      <c r="D528" s="5"/>
    </row>
    <row r="529" spans="1:4" x14ac:dyDescent="0.25">
      <c r="A529" s="5"/>
      <c r="D529" s="5"/>
    </row>
    <row r="530" spans="1:4" x14ac:dyDescent="0.25">
      <c r="A530" s="5"/>
      <c r="D530" s="5"/>
    </row>
    <row r="531" spans="1:4" x14ac:dyDescent="0.25">
      <c r="A531" s="5"/>
      <c r="D531" s="5"/>
    </row>
    <row r="532" spans="1:4" x14ac:dyDescent="0.25">
      <c r="A532" s="5"/>
      <c r="D532" s="5"/>
    </row>
    <row r="533" spans="1:4" x14ac:dyDescent="0.25">
      <c r="A533" s="5"/>
      <c r="D533" s="5"/>
    </row>
    <row r="534" spans="1:4" x14ac:dyDescent="0.25">
      <c r="A534" s="5"/>
      <c r="D534" s="5"/>
    </row>
    <row r="535" spans="1:4" x14ac:dyDescent="0.25">
      <c r="A535" s="5"/>
      <c r="D535" s="5"/>
    </row>
    <row r="536" spans="1:4" x14ac:dyDescent="0.25">
      <c r="A536" s="5"/>
      <c r="D536" s="5"/>
    </row>
    <row r="537" spans="1:4" x14ac:dyDescent="0.25">
      <c r="A537" s="5"/>
      <c r="D537" s="5"/>
    </row>
    <row r="538" spans="1:4" x14ac:dyDescent="0.25">
      <c r="A538" s="5"/>
      <c r="D538" s="5"/>
    </row>
    <row r="539" spans="1:4" x14ac:dyDescent="0.25">
      <c r="A539" s="5"/>
      <c r="D539" s="5"/>
    </row>
    <row r="540" spans="1:4" x14ac:dyDescent="0.25">
      <c r="A540" s="5"/>
      <c r="D540" s="5"/>
    </row>
    <row r="541" spans="1:4" x14ac:dyDescent="0.25">
      <c r="A541" s="5"/>
      <c r="D541" s="5"/>
    </row>
    <row r="542" spans="1:4" x14ac:dyDescent="0.25">
      <c r="A542" s="5"/>
      <c r="D542" s="5"/>
    </row>
    <row r="543" spans="1:4" x14ac:dyDescent="0.25">
      <c r="A543" s="5"/>
      <c r="D543" s="5"/>
    </row>
    <row r="544" spans="1:4" x14ac:dyDescent="0.25">
      <c r="A544" s="5"/>
      <c r="D544" s="5"/>
    </row>
    <row r="545" spans="1:4" x14ac:dyDescent="0.25">
      <c r="A545" s="5"/>
      <c r="D545" s="5"/>
    </row>
    <row r="546" spans="1:4" x14ac:dyDescent="0.25">
      <c r="A546" s="5"/>
      <c r="D546" s="5"/>
    </row>
    <row r="547" spans="1:4" x14ac:dyDescent="0.25">
      <c r="A547" s="5"/>
      <c r="D547" s="5"/>
    </row>
    <row r="548" spans="1:4" x14ac:dyDescent="0.25">
      <c r="A548" s="5"/>
      <c r="D548" s="5"/>
    </row>
    <row r="549" spans="1:4" x14ac:dyDescent="0.25">
      <c r="A549" s="5"/>
      <c r="D549" s="5"/>
    </row>
    <row r="550" spans="1:4" x14ac:dyDescent="0.25">
      <c r="A550" s="5"/>
      <c r="D550" s="5"/>
    </row>
    <row r="551" spans="1:4" x14ac:dyDescent="0.25">
      <c r="A551" s="5"/>
      <c r="D551" s="5"/>
    </row>
    <row r="552" spans="1:4" x14ac:dyDescent="0.25">
      <c r="A552" s="5"/>
      <c r="D552" s="5"/>
    </row>
    <row r="553" spans="1:4" x14ac:dyDescent="0.25">
      <c r="A553" s="5"/>
      <c r="D553" s="5"/>
    </row>
    <row r="554" spans="1:4" x14ac:dyDescent="0.25">
      <c r="A554" s="5"/>
      <c r="D554" s="5"/>
    </row>
    <row r="555" spans="1:4" x14ac:dyDescent="0.25">
      <c r="A555" s="5"/>
      <c r="D555" s="5"/>
    </row>
    <row r="556" spans="1:4" x14ac:dyDescent="0.25">
      <c r="A556" s="5"/>
      <c r="D556" s="5"/>
    </row>
    <row r="557" spans="1:4" x14ac:dyDescent="0.25">
      <c r="A557" s="5"/>
      <c r="D557" s="5"/>
    </row>
    <row r="558" spans="1:4" x14ac:dyDescent="0.25">
      <c r="A558" s="5"/>
      <c r="D558" s="5"/>
    </row>
    <row r="559" spans="1:4" x14ac:dyDescent="0.25">
      <c r="A559" s="5"/>
      <c r="D559" s="5"/>
    </row>
    <row r="560" spans="1:4" x14ac:dyDescent="0.25">
      <c r="A560" s="5"/>
      <c r="D560" s="5"/>
    </row>
    <row r="561" spans="1:4" x14ac:dyDescent="0.25">
      <c r="A561" s="5"/>
      <c r="D561" s="5"/>
    </row>
    <row r="562" spans="1:4" x14ac:dyDescent="0.25">
      <c r="A562" s="5"/>
      <c r="D562" s="5"/>
    </row>
    <row r="563" spans="1:4" x14ac:dyDescent="0.25">
      <c r="A563" s="5"/>
      <c r="D563" s="5"/>
    </row>
    <row r="564" spans="1:4" x14ac:dyDescent="0.25">
      <c r="A564" s="5"/>
      <c r="D564" s="5"/>
    </row>
    <row r="565" spans="1:4" x14ac:dyDescent="0.25">
      <c r="A565" s="5"/>
      <c r="D565" s="5"/>
    </row>
    <row r="566" spans="1:4" x14ac:dyDescent="0.25">
      <c r="A566" s="5"/>
      <c r="D566" s="5"/>
    </row>
    <row r="567" spans="1:4" x14ac:dyDescent="0.25">
      <c r="A567" s="5"/>
      <c r="D567" s="5"/>
    </row>
    <row r="568" spans="1:4" x14ac:dyDescent="0.25">
      <c r="A568" s="5"/>
      <c r="D568" s="5"/>
    </row>
    <row r="569" spans="1:4" x14ac:dyDescent="0.25">
      <c r="A569" s="5"/>
      <c r="D569" s="5"/>
    </row>
    <row r="570" spans="1:4" x14ac:dyDescent="0.25">
      <c r="A570" s="5"/>
      <c r="D570" s="5"/>
    </row>
    <row r="571" spans="1:4" x14ac:dyDescent="0.25">
      <c r="A571" s="5"/>
      <c r="D571" s="5"/>
    </row>
    <row r="572" spans="1:4" x14ac:dyDescent="0.25">
      <c r="A572" s="5"/>
      <c r="D572" s="5"/>
    </row>
    <row r="573" spans="1:4" x14ac:dyDescent="0.25">
      <c r="A573" s="5"/>
      <c r="D573" s="5"/>
    </row>
    <row r="574" spans="1:4" x14ac:dyDescent="0.25">
      <c r="A574" s="5"/>
      <c r="D574" s="5"/>
    </row>
    <row r="575" spans="1:4" x14ac:dyDescent="0.25">
      <c r="A575" s="5"/>
      <c r="D575" s="5"/>
    </row>
    <row r="576" spans="1:4" x14ac:dyDescent="0.25">
      <c r="A576" s="5"/>
      <c r="D576" s="5"/>
    </row>
    <row r="577" spans="1:4" x14ac:dyDescent="0.25">
      <c r="A577" s="5"/>
      <c r="D577" s="5"/>
    </row>
    <row r="578" spans="1:4" x14ac:dyDescent="0.25">
      <c r="A578" s="5"/>
      <c r="D578" s="5"/>
    </row>
    <row r="579" spans="1:4" x14ac:dyDescent="0.25">
      <c r="A579" s="5"/>
      <c r="D579" s="5"/>
    </row>
    <row r="580" spans="1:4" x14ac:dyDescent="0.25">
      <c r="A580" s="5"/>
      <c r="D580" s="5"/>
    </row>
    <row r="581" spans="1:4" x14ac:dyDescent="0.25">
      <c r="A581" s="5"/>
      <c r="D581" s="5"/>
    </row>
    <row r="582" spans="1:4" x14ac:dyDescent="0.25">
      <c r="A582" s="5"/>
      <c r="D582" s="5"/>
    </row>
    <row r="583" spans="1:4" x14ac:dyDescent="0.25">
      <c r="A583" s="5"/>
      <c r="D583" s="5"/>
    </row>
    <row r="584" spans="1:4" x14ac:dyDescent="0.25">
      <c r="A584" s="5"/>
      <c r="D584" s="5"/>
    </row>
    <row r="585" spans="1:4" x14ac:dyDescent="0.25">
      <c r="A585" s="5"/>
      <c r="D585" s="5"/>
    </row>
    <row r="586" spans="1:4" x14ac:dyDescent="0.25">
      <c r="A586" s="5"/>
      <c r="D586" s="5"/>
    </row>
    <row r="587" spans="1:4" x14ac:dyDescent="0.25">
      <c r="A587" s="5"/>
      <c r="D587" s="5"/>
    </row>
    <row r="588" spans="1:4" x14ac:dyDescent="0.25">
      <c r="A588" s="5"/>
      <c r="D588" s="5"/>
    </row>
    <row r="589" spans="1:4" x14ac:dyDescent="0.25">
      <c r="A589" s="5"/>
      <c r="D589" s="5"/>
    </row>
    <row r="590" spans="1:4" x14ac:dyDescent="0.25">
      <c r="A590" s="5"/>
      <c r="D590" s="5"/>
    </row>
    <row r="591" spans="1:4" x14ac:dyDescent="0.25">
      <c r="A591" s="5"/>
      <c r="D591" s="5"/>
    </row>
    <row r="592" spans="1:4" x14ac:dyDescent="0.25">
      <c r="A592" s="5"/>
      <c r="D592" s="5"/>
    </row>
    <row r="593" spans="1:4" x14ac:dyDescent="0.25">
      <c r="A593" s="5"/>
      <c r="D593" s="5"/>
    </row>
    <row r="594" spans="1:4" x14ac:dyDescent="0.25">
      <c r="A594" s="5"/>
      <c r="D594" s="5"/>
    </row>
    <row r="595" spans="1:4" x14ac:dyDescent="0.25">
      <c r="A595" s="5"/>
      <c r="D595" s="5"/>
    </row>
    <row r="596" spans="1:4" x14ac:dyDescent="0.25">
      <c r="A596" s="5"/>
      <c r="D596" s="5"/>
    </row>
    <row r="597" spans="1:4" x14ac:dyDescent="0.25">
      <c r="A597" s="5"/>
      <c r="D597" s="5"/>
    </row>
    <row r="598" spans="1:4" x14ac:dyDescent="0.25">
      <c r="A598" s="5"/>
      <c r="D598" s="5"/>
    </row>
    <row r="599" spans="1:4" x14ac:dyDescent="0.25">
      <c r="A599" s="5"/>
      <c r="D599" s="5"/>
    </row>
    <row r="600" spans="1:4" x14ac:dyDescent="0.25">
      <c r="A600" s="5"/>
      <c r="D600" s="5"/>
    </row>
    <row r="601" spans="1:4" x14ac:dyDescent="0.25">
      <c r="A601" s="5"/>
      <c r="D601" s="5"/>
    </row>
    <row r="602" spans="1:4" x14ac:dyDescent="0.25">
      <c r="A602" s="5"/>
      <c r="D602" s="5"/>
    </row>
    <row r="603" spans="1:4" x14ac:dyDescent="0.25">
      <c r="A603" s="5"/>
      <c r="D603" s="5"/>
    </row>
    <row r="604" spans="1:4" x14ac:dyDescent="0.25">
      <c r="A604" s="5"/>
      <c r="D604" s="5"/>
    </row>
    <row r="605" spans="1:4" x14ac:dyDescent="0.25">
      <c r="A605" s="5"/>
      <c r="D605" s="5"/>
    </row>
    <row r="606" spans="1:4" x14ac:dyDescent="0.25">
      <c r="A606" s="5"/>
      <c r="D606" s="5"/>
    </row>
    <row r="607" spans="1:4" x14ac:dyDescent="0.25">
      <c r="A607" s="5"/>
      <c r="D607" s="5"/>
    </row>
    <row r="608" spans="1:4" x14ac:dyDescent="0.25">
      <c r="A608" s="5"/>
      <c r="D608" s="5"/>
    </row>
    <row r="609" spans="1:4" x14ac:dyDescent="0.25">
      <c r="A609" s="5"/>
      <c r="D609" s="5"/>
    </row>
    <row r="610" spans="1:4" x14ac:dyDescent="0.25">
      <c r="A610" s="5"/>
      <c r="D610" s="5"/>
    </row>
    <row r="611" spans="1:4" x14ac:dyDescent="0.25">
      <c r="A611" s="5"/>
      <c r="D611" s="5"/>
    </row>
    <row r="612" spans="1:4" x14ac:dyDescent="0.25">
      <c r="A612" s="5"/>
      <c r="D612" s="5"/>
    </row>
    <row r="613" spans="1:4" x14ac:dyDescent="0.25">
      <c r="A613" s="5"/>
      <c r="D613" s="5"/>
    </row>
    <row r="614" spans="1:4" x14ac:dyDescent="0.25">
      <c r="A614" s="5"/>
      <c r="D614" s="5"/>
    </row>
    <row r="615" spans="1:4" x14ac:dyDescent="0.25">
      <c r="A615" s="5"/>
      <c r="D615" s="5"/>
    </row>
    <row r="616" spans="1:4" x14ac:dyDescent="0.25">
      <c r="A616" s="5"/>
      <c r="D616" s="5"/>
    </row>
    <row r="617" spans="1:4" x14ac:dyDescent="0.25">
      <c r="A617" s="5"/>
      <c r="D617" s="5"/>
    </row>
    <row r="618" spans="1:4" x14ac:dyDescent="0.25">
      <c r="A618" s="5"/>
      <c r="D618" s="5"/>
    </row>
    <row r="619" spans="1:4" x14ac:dyDescent="0.25">
      <c r="A619" s="5"/>
      <c r="D619" s="5"/>
    </row>
    <row r="620" spans="1:4" x14ac:dyDescent="0.25">
      <c r="A620" s="5"/>
      <c r="D620" s="5"/>
    </row>
    <row r="621" spans="1:4" x14ac:dyDescent="0.25">
      <c r="A621" s="5"/>
      <c r="D621" s="5"/>
    </row>
    <row r="622" spans="1:4" x14ac:dyDescent="0.25">
      <c r="A622" s="5"/>
      <c r="D622" s="5"/>
    </row>
    <row r="623" spans="1:4" x14ac:dyDescent="0.25">
      <c r="A623" s="5"/>
      <c r="D623" s="5"/>
    </row>
    <row r="624" spans="1:4" x14ac:dyDescent="0.25">
      <c r="A624" s="5"/>
      <c r="D624" s="5"/>
    </row>
    <row r="625" spans="1:4" x14ac:dyDescent="0.25">
      <c r="A625" s="5"/>
      <c r="D625" s="5"/>
    </row>
    <row r="626" spans="1:4" x14ac:dyDescent="0.25">
      <c r="A626" s="5"/>
      <c r="D626" s="5"/>
    </row>
    <row r="627" spans="1:4" x14ac:dyDescent="0.25">
      <c r="A627" s="5"/>
      <c r="D627" s="5"/>
    </row>
    <row r="628" spans="1:4" x14ac:dyDescent="0.25">
      <c r="A628" s="5"/>
      <c r="D628" s="5"/>
    </row>
    <row r="629" spans="1:4" x14ac:dyDescent="0.25">
      <c r="A629" s="5"/>
      <c r="D629" s="5"/>
    </row>
    <row r="630" spans="1:4" x14ac:dyDescent="0.25">
      <c r="A630" s="5"/>
      <c r="D630" s="5"/>
    </row>
    <row r="631" spans="1:4" x14ac:dyDescent="0.25">
      <c r="A631" s="5"/>
      <c r="D631" s="5"/>
    </row>
    <row r="632" spans="1:4" x14ac:dyDescent="0.25">
      <c r="A632" s="5"/>
      <c r="D632" s="5"/>
    </row>
    <row r="633" spans="1:4" x14ac:dyDescent="0.25">
      <c r="A633" s="5"/>
      <c r="D633" s="5"/>
    </row>
    <row r="634" spans="1:4" x14ac:dyDescent="0.25">
      <c r="A634" s="5"/>
      <c r="D634" s="5"/>
    </row>
    <row r="635" spans="1:4" x14ac:dyDescent="0.25">
      <c r="A635" s="5"/>
      <c r="D635" s="5"/>
    </row>
    <row r="636" spans="1:4" x14ac:dyDescent="0.25">
      <c r="A636" s="5"/>
      <c r="D636" s="5"/>
    </row>
    <row r="637" spans="1:4" x14ac:dyDescent="0.25">
      <c r="A637" s="5"/>
      <c r="D637" s="5"/>
    </row>
    <row r="638" spans="1:4" x14ac:dyDescent="0.25">
      <c r="A638" s="5"/>
      <c r="D638" s="5"/>
    </row>
    <row r="639" spans="1:4" x14ac:dyDescent="0.25">
      <c r="A639" s="5"/>
      <c r="D639" s="5"/>
    </row>
    <row r="640" spans="1:4" x14ac:dyDescent="0.25">
      <c r="A640" s="5"/>
      <c r="D640" s="5"/>
    </row>
    <row r="641" spans="1:4" x14ac:dyDescent="0.25">
      <c r="A641" s="5"/>
      <c r="D641" s="5"/>
    </row>
    <row r="642" spans="1:4" x14ac:dyDescent="0.25">
      <c r="A642" s="5"/>
      <c r="D642" s="5"/>
    </row>
    <row r="643" spans="1:4" x14ac:dyDescent="0.25">
      <c r="A643" s="5"/>
      <c r="D643" s="5"/>
    </row>
    <row r="644" spans="1:4" x14ac:dyDescent="0.25">
      <c r="A644" s="5"/>
      <c r="D644" s="5"/>
    </row>
    <row r="645" spans="1:4" x14ac:dyDescent="0.25">
      <c r="A645" s="5"/>
      <c r="D645" s="5"/>
    </row>
    <row r="646" spans="1:4" x14ac:dyDescent="0.25">
      <c r="A646" s="5"/>
      <c r="D646" s="5"/>
    </row>
    <row r="647" spans="1:4" x14ac:dyDescent="0.25">
      <c r="A647" s="5"/>
      <c r="D647" s="5"/>
    </row>
    <row r="648" spans="1:4" x14ac:dyDescent="0.25">
      <c r="A648" s="5"/>
      <c r="D648" s="5"/>
    </row>
    <row r="649" spans="1:4" x14ac:dyDescent="0.25">
      <c r="A649" s="5"/>
      <c r="D649" s="5"/>
    </row>
    <row r="650" spans="1:4" x14ac:dyDescent="0.25">
      <c r="A650" s="5"/>
      <c r="D650" s="5"/>
    </row>
    <row r="651" spans="1:4" x14ac:dyDescent="0.25">
      <c r="A651" s="5"/>
      <c r="D651" s="5"/>
    </row>
    <row r="652" spans="1:4" x14ac:dyDescent="0.25">
      <c r="A652" s="5"/>
      <c r="D652" s="5"/>
    </row>
    <row r="653" spans="1:4" x14ac:dyDescent="0.25">
      <c r="A653" s="5"/>
      <c r="D653" s="5"/>
    </row>
    <row r="654" spans="1:4" x14ac:dyDescent="0.25">
      <c r="A654" s="5"/>
      <c r="D654" s="5"/>
    </row>
    <row r="655" spans="1:4" x14ac:dyDescent="0.25">
      <c r="A655" s="5"/>
      <c r="D655" s="5"/>
    </row>
    <row r="656" spans="1:4" x14ac:dyDescent="0.25">
      <c r="A656" s="5"/>
      <c r="D656" s="5"/>
    </row>
    <row r="657" spans="1:4" x14ac:dyDescent="0.25">
      <c r="A657" s="5"/>
      <c r="D657" s="5"/>
    </row>
    <row r="658" spans="1:4" x14ac:dyDescent="0.25">
      <c r="A658" s="5"/>
      <c r="D658" s="5"/>
    </row>
    <row r="659" spans="1:4" x14ac:dyDescent="0.25">
      <c r="A659" s="5"/>
      <c r="D659" s="5"/>
    </row>
    <row r="660" spans="1:4" x14ac:dyDescent="0.25">
      <c r="A660" s="5"/>
      <c r="D660" s="5"/>
    </row>
    <row r="661" spans="1:4" x14ac:dyDescent="0.25">
      <c r="A661" s="5"/>
      <c r="D661" s="5"/>
    </row>
    <row r="662" spans="1:4" x14ac:dyDescent="0.25">
      <c r="A662" s="5"/>
      <c r="D662" s="5"/>
    </row>
    <row r="663" spans="1:4" x14ac:dyDescent="0.25">
      <c r="A663" s="5"/>
      <c r="D663" s="5"/>
    </row>
    <row r="664" spans="1:4" x14ac:dyDescent="0.25">
      <c r="A664" s="5"/>
      <c r="D664" s="5"/>
    </row>
    <row r="665" spans="1:4" x14ac:dyDescent="0.25">
      <c r="A665" s="5"/>
      <c r="D665" s="5"/>
    </row>
    <row r="666" spans="1:4" x14ac:dyDescent="0.25">
      <c r="A666" s="5"/>
      <c r="D666" s="5"/>
    </row>
    <row r="667" spans="1:4" x14ac:dyDescent="0.25">
      <c r="A667" s="5"/>
      <c r="D667" s="5"/>
    </row>
    <row r="668" spans="1:4" x14ac:dyDescent="0.25">
      <c r="A668" s="5"/>
      <c r="D668" s="5"/>
    </row>
    <row r="669" spans="1:4" x14ac:dyDescent="0.25">
      <c r="A669" s="5"/>
      <c r="D669" s="5"/>
    </row>
    <row r="670" spans="1:4" x14ac:dyDescent="0.25">
      <c r="A670" s="5"/>
      <c r="D670" s="5"/>
    </row>
    <row r="671" spans="1:4" x14ac:dyDescent="0.25">
      <c r="A671" s="5"/>
      <c r="D671" s="5"/>
    </row>
    <row r="672" spans="1:4" x14ac:dyDescent="0.25">
      <c r="A672" s="5"/>
      <c r="D672" s="5"/>
    </row>
    <row r="673" spans="1:4" x14ac:dyDescent="0.25">
      <c r="A673" s="5"/>
      <c r="D673" s="5"/>
    </row>
    <row r="674" spans="1:4" x14ac:dyDescent="0.25">
      <c r="A674" s="5"/>
      <c r="D674" s="5"/>
    </row>
    <row r="675" spans="1:4" x14ac:dyDescent="0.25">
      <c r="A675" s="5"/>
      <c r="D675" s="5"/>
    </row>
    <row r="676" spans="1:4" x14ac:dyDescent="0.25">
      <c r="A676" s="5"/>
      <c r="D676" s="5"/>
    </row>
    <row r="677" spans="1:4" x14ac:dyDescent="0.25">
      <c r="A677" s="5"/>
      <c r="D677" s="5"/>
    </row>
    <row r="678" spans="1:4" x14ac:dyDescent="0.25">
      <c r="A678" s="5"/>
      <c r="D678" s="5"/>
    </row>
    <row r="679" spans="1:4" x14ac:dyDescent="0.25">
      <c r="A679" s="5"/>
      <c r="D679" s="5"/>
    </row>
    <row r="680" spans="1:4" x14ac:dyDescent="0.25">
      <c r="A680" s="5"/>
      <c r="D680" s="5"/>
    </row>
    <row r="681" spans="1:4" x14ac:dyDescent="0.25">
      <c r="A681" s="5"/>
      <c r="D681" s="5"/>
    </row>
    <row r="682" spans="1:4" x14ac:dyDescent="0.25">
      <c r="A682" s="5"/>
      <c r="D682" s="5"/>
    </row>
    <row r="683" spans="1:4" x14ac:dyDescent="0.25">
      <c r="A683" s="5"/>
      <c r="D683" s="5"/>
    </row>
    <row r="684" spans="1:4" x14ac:dyDescent="0.25">
      <c r="A684" s="5"/>
      <c r="D684" s="5"/>
    </row>
    <row r="685" spans="1:4" x14ac:dyDescent="0.25">
      <c r="A685" s="5"/>
      <c r="D685" s="5"/>
    </row>
    <row r="686" spans="1:4" x14ac:dyDescent="0.25">
      <c r="A686" s="5"/>
      <c r="D686" s="5"/>
    </row>
    <row r="687" spans="1:4" x14ac:dyDescent="0.25">
      <c r="A687" s="5"/>
      <c r="D687" s="5"/>
    </row>
    <row r="688" spans="1:4" x14ac:dyDescent="0.25">
      <c r="A688" s="5"/>
      <c r="D688" s="5"/>
    </row>
    <row r="689" spans="1:4" x14ac:dyDescent="0.25">
      <c r="A689" s="5"/>
      <c r="D689" s="5"/>
    </row>
    <row r="690" spans="1:4" x14ac:dyDescent="0.25">
      <c r="A690" s="5"/>
      <c r="D690" s="5"/>
    </row>
    <row r="691" spans="1:4" x14ac:dyDescent="0.25">
      <c r="A691" s="5"/>
      <c r="D691" s="5"/>
    </row>
    <row r="692" spans="1:4" x14ac:dyDescent="0.25">
      <c r="A692" s="5"/>
      <c r="D692" s="5"/>
    </row>
    <row r="693" spans="1:4" x14ac:dyDescent="0.25">
      <c r="A693" s="5"/>
      <c r="D693" s="5"/>
    </row>
    <row r="694" spans="1:4" x14ac:dyDescent="0.25">
      <c r="A694" s="5"/>
      <c r="D694" s="5"/>
    </row>
    <row r="695" spans="1:4" x14ac:dyDescent="0.25">
      <c r="A695" s="5"/>
      <c r="D695" s="5"/>
    </row>
    <row r="696" spans="1:4" x14ac:dyDescent="0.25">
      <c r="A696" s="5"/>
      <c r="D696" s="5"/>
    </row>
    <row r="697" spans="1:4" x14ac:dyDescent="0.25">
      <c r="A697" s="5"/>
      <c r="D697" s="5"/>
    </row>
    <row r="698" spans="1:4" x14ac:dyDescent="0.25">
      <c r="A698" s="5"/>
      <c r="D698" s="5"/>
    </row>
    <row r="699" spans="1:4" x14ac:dyDescent="0.25">
      <c r="A699" s="5"/>
      <c r="D699" s="5"/>
    </row>
    <row r="700" spans="1:4" x14ac:dyDescent="0.25">
      <c r="A700" s="5"/>
      <c r="D700" s="5"/>
    </row>
    <row r="701" spans="1:4" x14ac:dyDescent="0.25">
      <c r="A701" s="5"/>
      <c r="D701" s="5"/>
    </row>
    <row r="702" spans="1:4" x14ac:dyDescent="0.25">
      <c r="A702" s="5"/>
      <c r="D702" s="5"/>
    </row>
    <row r="703" spans="1:4" x14ac:dyDescent="0.25">
      <c r="A703" s="5"/>
      <c r="D703" s="5"/>
    </row>
    <row r="704" spans="1:4" x14ac:dyDescent="0.25">
      <c r="A704" s="5"/>
      <c r="D704" s="5"/>
    </row>
    <row r="705" spans="1:4" x14ac:dyDescent="0.25">
      <c r="A705" s="5"/>
      <c r="D705" s="5"/>
    </row>
    <row r="706" spans="1:4" x14ac:dyDescent="0.25">
      <c r="A706" s="5"/>
      <c r="D706" s="5"/>
    </row>
    <row r="707" spans="1:4" x14ac:dyDescent="0.25">
      <c r="A707" s="5"/>
      <c r="D707" s="5"/>
    </row>
    <row r="708" spans="1:4" x14ac:dyDescent="0.25">
      <c r="A708" s="5"/>
      <c r="D708" s="5"/>
    </row>
    <row r="709" spans="1:4" x14ac:dyDescent="0.25">
      <c r="A709" s="5"/>
      <c r="D709" s="5"/>
    </row>
    <row r="710" spans="1:4" x14ac:dyDescent="0.25">
      <c r="A710" s="5"/>
      <c r="D710" s="5"/>
    </row>
    <row r="711" spans="1:4" x14ac:dyDescent="0.25">
      <c r="A711" s="5"/>
      <c r="D711" s="5"/>
    </row>
    <row r="712" spans="1:4" x14ac:dyDescent="0.25">
      <c r="A712" s="5"/>
      <c r="D712" s="5"/>
    </row>
    <row r="713" spans="1:4" x14ac:dyDescent="0.25">
      <c r="A713" s="5"/>
      <c r="D713" s="5"/>
    </row>
    <row r="714" spans="1:4" x14ac:dyDescent="0.25">
      <c r="A714" s="5"/>
      <c r="D714" s="5"/>
    </row>
    <row r="715" spans="1:4" x14ac:dyDescent="0.25">
      <c r="A715" s="5"/>
      <c r="D715" s="5"/>
    </row>
    <row r="716" spans="1:4" x14ac:dyDescent="0.25">
      <c r="A716" s="5"/>
      <c r="D716" s="5"/>
    </row>
    <row r="717" spans="1:4" x14ac:dyDescent="0.25">
      <c r="A717" s="5"/>
      <c r="D717" s="5"/>
    </row>
    <row r="718" spans="1:4" x14ac:dyDescent="0.25">
      <c r="A718" s="5"/>
      <c r="D718" s="5"/>
    </row>
    <row r="719" spans="1:4" x14ac:dyDescent="0.25">
      <c r="A719" s="5"/>
      <c r="D719" s="5"/>
    </row>
    <row r="720" spans="1:4" x14ac:dyDescent="0.25">
      <c r="A720" s="5"/>
      <c r="D720" s="5"/>
    </row>
    <row r="721" spans="1:4" x14ac:dyDescent="0.25">
      <c r="A721" s="5"/>
      <c r="D721" s="5"/>
    </row>
    <row r="722" spans="1:4" x14ac:dyDescent="0.25">
      <c r="A722" s="5"/>
      <c r="D722" s="5"/>
    </row>
    <row r="723" spans="1:4" x14ac:dyDescent="0.25">
      <c r="A723" s="5"/>
      <c r="D723" s="5"/>
    </row>
    <row r="724" spans="1:4" x14ac:dyDescent="0.25">
      <c r="A724" s="5"/>
      <c r="D724" s="5"/>
    </row>
    <row r="725" spans="1:4" x14ac:dyDescent="0.25">
      <c r="A725" s="5"/>
      <c r="D725" s="5"/>
    </row>
    <row r="726" spans="1:4" x14ac:dyDescent="0.25">
      <c r="A726" s="5"/>
      <c r="D726" s="5"/>
    </row>
    <row r="727" spans="1:4" x14ac:dyDescent="0.25">
      <c r="A727" s="5"/>
      <c r="D727" s="5"/>
    </row>
    <row r="728" spans="1:4" x14ac:dyDescent="0.25">
      <c r="A728" s="5"/>
      <c r="D728" s="5"/>
    </row>
    <row r="729" spans="1:4" x14ac:dyDescent="0.25">
      <c r="A729" s="5"/>
      <c r="D729" s="5"/>
    </row>
    <row r="730" spans="1:4" x14ac:dyDescent="0.25">
      <c r="A730" s="5"/>
      <c r="D730" s="5"/>
    </row>
    <row r="731" spans="1:4" x14ac:dyDescent="0.25">
      <c r="A731" s="5"/>
      <c r="D731" s="5"/>
    </row>
    <row r="732" spans="1:4" x14ac:dyDescent="0.25">
      <c r="A732" s="5"/>
      <c r="D732" s="5"/>
    </row>
    <row r="733" spans="1:4" x14ac:dyDescent="0.25">
      <c r="A733" s="5"/>
      <c r="D733" s="5"/>
    </row>
    <row r="734" spans="1:4" x14ac:dyDescent="0.25">
      <c r="A734" s="5"/>
      <c r="D734" s="5"/>
    </row>
    <row r="735" spans="1:4" x14ac:dyDescent="0.25">
      <c r="A735" s="5"/>
      <c r="D735" s="5"/>
    </row>
    <row r="736" spans="1:4" x14ac:dyDescent="0.25">
      <c r="A736" s="5"/>
      <c r="D736" s="5"/>
    </row>
    <row r="737" spans="1:4" x14ac:dyDescent="0.25">
      <c r="A737" s="5"/>
      <c r="D737" s="5"/>
    </row>
    <row r="738" spans="1:4" x14ac:dyDescent="0.25">
      <c r="A738" s="5"/>
      <c r="D738" s="5"/>
    </row>
    <row r="739" spans="1:4" x14ac:dyDescent="0.25">
      <c r="A739" s="5"/>
      <c r="D739" s="5"/>
    </row>
    <row r="740" spans="1:4" x14ac:dyDescent="0.25">
      <c r="A740" s="5"/>
      <c r="D740" s="5"/>
    </row>
    <row r="741" spans="1:4" x14ac:dyDescent="0.25">
      <c r="A741" s="5"/>
      <c r="D741" s="5"/>
    </row>
    <row r="742" spans="1:4" x14ac:dyDescent="0.25">
      <c r="A742" s="5"/>
      <c r="D742" s="5"/>
    </row>
    <row r="743" spans="1:4" x14ac:dyDescent="0.25">
      <c r="A743" s="5"/>
      <c r="D743" s="5"/>
    </row>
    <row r="744" spans="1:4" x14ac:dyDescent="0.25">
      <c r="A744" s="5"/>
      <c r="D744" s="5"/>
    </row>
    <row r="745" spans="1:4" x14ac:dyDescent="0.25">
      <c r="A745" s="5"/>
      <c r="D745" s="5"/>
    </row>
    <row r="746" spans="1:4" x14ac:dyDescent="0.25">
      <c r="A746" s="5"/>
      <c r="D746" s="5"/>
    </row>
    <row r="747" spans="1:4" x14ac:dyDescent="0.25">
      <c r="A747" s="5"/>
      <c r="D747" s="5"/>
    </row>
    <row r="748" spans="1:4" x14ac:dyDescent="0.25">
      <c r="A748" s="5"/>
      <c r="D748" s="5"/>
    </row>
    <row r="749" spans="1:4" x14ac:dyDescent="0.25">
      <c r="A749" s="5"/>
      <c r="D749" s="5"/>
    </row>
    <row r="750" spans="1:4" x14ac:dyDescent="0.25">
      <c r="A750" s="5"/>
      <c r="D750" s="5"/>
    </row>
    <row r="751" spans="1:4" x14ac:dyDescent="0.25">
      <c r="A751" s="5"/>
      <c r="D751" s="5"/>
    </row>
    <row r="752" spans="1:4" x14ac:dyDescent="0.25">
      <c r="A752" s="5"/>
      <c r="D752" s="5"/>
    </row>
    <row r="753" spans="1:4" x14ac:dyDescent="0.25">
      <c r="A753" s="5"/>
      <c r="D753" s="5"/>
    </row>
    <row r="754" spans="1:4" x14ac:dyDescent="0.25">
      <c r="A754" s="5"/>
      <c r="D754" s="5"/>
    </row>
    <row r="755" spans="1:4" x14ac:dyDescent="0.25">
      <c r="A755" s="5"/>
      <c r="D755" s="5"/>
    </row>
    <row r="756" spans="1:4" x14ac:dyDescent="0.25">
      <c r="A756" s="5"/>
      <c r="D756" s="5"/>
    </row>
    <row r="757" spans="1:4" x14ac:dyDescent="0.25">
      <c r="A757" s="5"/>
      <c r="D757" s="5"/>
    </row>
    <row r="758" spans="1:4" x14ac:dyDescent="0.25">
      <c r="A758" s="5"/>
      <c r="D758" s="5"/>
    </row>
    <row r="759" spans="1:4" x14ac:dyDescent="0.25">
      <c r="A759" s="5"/>
      <c r="D759" s="5"/>
    </row>
    <row r="760" spans="1:4" x14ac:dyDescent="0.25">
      <c r="A760" s="5"/>
      <c r="D760" s="5"/>
    </row>
    <row r="761" spans="1:4" x14ac:dyDescent="0.25">
      <c r="A761" s="5"/>
      <c r="D761" s="5"/>
    </row>
    <row r="762" spans="1:4" x14ac:dyDescent="0.25">
      <c r="A762" s="5"/>
      <c r="D762" s="5"/>
    </row>
    <row r="763" spans="1:4" x14ac:dyDescent="0.25">
      <c r="A763" s="5"/>
      <c r="D763" s="5"/>
    </row>
    <row r="764" spans="1:4" x14ac:dyDescent="0.25">
      <c r="A764" s="5"/>
      <c r="D764" s="5"/>
    </row>
    <row r="765" spans="1:4" x14ac:dyDescent="0.25">
      <c r="A765" s="5"/>
      <c r="D765" s="5"/>
    </row>
    <row r="766" spans="1:4" x14ac:dyDescent="0.25">
      <c r="A766" s="5"/>
      <c r="D766" s="5"/>
    </row>
    <row r="767" spans="1:4" x14ac:dyDescent="0.25">
      <c r="A767" s="5"/>
      <c r="D767" s="5"/>
    </row>
    <row r="768" spans="1:4" x14ac:dyDescent="0.25">
      <c r="A768" s="5"/>
      <c r="D768" s="5"/>
    </row>
    <row r="769" spans="1:4" x14ac:dyDescent="0.25">
      <c r="A769" s="5"/>
      <c r="D769" s="5"/>
    </row>
    <row r="770" spans="1:4" x14ac:dyDescent="0.25">
      <c r="A770" s="5"/>
      <c r="D770" s="5"/>
    </row>
    <row r="771" spans="1:4" x14ac:dyDescent="0.25">
      <c r="A771" s="5"/>
      <c r="D771" s="5"/>
    </row>
    <row r="772" spans="1:4" x14ac:dyDescent="0.25">
      <c r="A772" s="5"/>
      <c r="D772" s="5"/>
    </row>
    <row r="773" spans="1:4" x14ac:dyDescent="0.25">
      <c r="A773" s="5"/>
      <c r="D773" s="5"/>
    </row>
    <row r="774" spans="1:4" x14ac:dyDescent="0.25">
      <c r="A774" s="5"/>
      <c r="D774" s="5"/>
    </row>
    <row r="775" spans="1:4" x14ac:dyDescent="0.25">
      <c r="A775" s="5"/>
      <c r="D775" s="5"/>
    </row>
    <row r="776" spans="1:4" x14ac:dyDescent="0.25">
      <c r="A776" s="5"/>
      <c r="D776" s="5"/>
    </row>
    <row r="777" spans="1:4" x14ac:dyDescent="0.25">
      <c r="A777" s="5"/>
      <c r="D777" s="5"/>
    </row>
    <row r="778" spans="1:4" x14ac:dyDescent="0.25">
      <c r="A778" s="5"/>
      <c r="D778" s="5"/>
    </row>
    <row r="779" spans="1:4" x14ac:dyDescent="0.25">
      <c r="A779" s="5"/>
      <c r="D779" s="5"/>
    </row>
    <row r="780" spans="1:4" x14ac:dyDescent="0.25">
      <c r="A780" s="5"/>
      <c r="D780" s="5"/>
    </row>
    <row r="781" spans="1:4" x14ac:dyDescent="0.25">
      <c r="A781" s="5"/>
      <c r="D781" s="5"/>
    </row>
    <row r="782" spans="1:4" x14ac:dyDescent="0.25">
      <c r="A782" s="5"/>
      <c r="D782" s="5"/>
    </row>
    <row r="783" spans="1:4" x14ac:dyDescent="0.25">
      <c r="A783" s="5"/>
      <c r="D783" s="5"/>
    </row>
    <row r="784" spans="1:4" x14ac:dyDescent="0.25">
      <c r="A784" s="5"/>
      <c r="D784" s="5"/>
    </row>
    <row r="785" spans="1:4" x14ac:dyDescent="0.25">
      <c r="A785" s="5"/>
      <c r="D785" s="5"/>
    </row>
    <row r="786" spans="1:4" x14ac:dyDescent="0.25">
      <c r="A786" s="5"/>
      <c r="D786" s="5"/>
    </row>
    <row r="787" spans="1:4" x14ac:dyDescent="0.25">
      <c r="A787" s="5"/>
      <c r="D787" s="5"/>
    </row>
    <row r="788" spans="1:4" x14ac:dyDescent="0.25">
      <c r="A788" s="5"/>
      <c r="D788" s="5"/>
    </row>
    <row r="789" spans="1:4" x14ac:dyDescent="0.25">
      <c r="A789" s="5"/>
      <c r="D789" s="5"/>
    </row>
    <row r="790" spans="1:4" x14ac:dyDescent="0.25">
      <c r="A790" s="5"/>
      <c r="D790" s="5"/>
    </row>
    <row r="791" spans="1:4" x14ac:dyDescent="0.25">
      <c r="A791" s="5"/>
      <c r="D791" s="5"/>
    </row>
    <row r="792" spans="1:4" x14ac:dyDescent="0.25">
      <c r="A792" s="5"/>
      <c r="D792" s="5"/>
    </row>
    <row r="793" spans="1:4" x14ac:dyDescent="0.25">
      <c r="A793" s="5"/>
      <c r="D793" s="5"/>
    </row>
    <row r="794" spans="1:4" x14ac:dyDescent="0.25">
      <c r="A794" s="5"/>
      <c r="D794" s="5"/>
    </row>
    <row r="795" spans="1:4" x14ac:dyDescent="0.25">
      <c r="A795" s="5"/>
      <c r="D795" s="5"/>
    </row>
    <row r="796" spans="1:4" x14ac:dyDescent="0.25">
      <c r="A796" s="5"/>
      <c r="D796" s="5"/>
    </row>
    <row r="797" spans="1:4" x14ac:dyDescent="0.25">
      <c r="A797" s="5"/>
      <c r="D797" s="5"/>
    </row>
    <row r="798" spans="1:4" x14ac:dyDescent="0.25">
      <c r="A798" s="5"/>
      <c r="D798" s="5"/>
    </row>
    <row r="799" spans="1:4" x14ac:dyDescent="0.25">
      <c r="A799" s="5"/>
      <c r="D799" s="5"/>
    </row>
    <row r="800" spans="1:4" x14ac:dyDescent="0.25">
      <c r="A800" s="5"/>
      <c r="D800" s="5"/>
    </row>
    <row r="801" spans="1:4" x14ac:dyDescent="0.25">
      <c r="A801" s="5"/>
      <c r="D801" s="5"/>
    </row>
    <row r="802" spans="1:4" x14ac:dyDescent="0.25">
      <c r="A802" s="5"/>
      <c r="D802" s="5"/>
    </row>
    <row r="803" spans="1:4" x14ac:dyDescent="0.25">
      <c r="A803" s="5"/>
      <c r="D803" s="5"/>
    </row>
    <row r="804" spans="1:4" x14ac:dyDescent="0.25">
      <c r="A804" s="5"/>
      <c r="D804" s="5"/>
    </row>
    <row r="805" spans="1:4" x14ac:dyDescent="0.25">
      <c r="A805" s="5"/>
      <c r="D805" s="5"/>
    </row>
    <row r="806" spans="1:4" x14ac:dyDescent="0.25">
      <c r="A806" s="5"/>
      <c r="D806" s="5"/>
    </row>
    <row r="807" spans="1:4" x14ac:dyDescent="0.25">
      <c r="A807" s="5"/>
      <c r="D807" s="5"/>
    </row>
    <row r="808" spans="1:4" x14ac:dyDescent="0.25">
      <c r="A808" s="5"/>
      <c r="D808" s="5"/>
    </row>
    <row r="809" spans="1:4" x14ac:dyDescent="0.25">
      <c r="A809" s="5"/>
      <c r="D809" s="5"/>
    </row>
    <row r="810" spans="1:4" x14ac:dyDescent="0.25">
      <c r="A810" s="5"/>
      <c r="D810" s="5"/>
    </row>
    <row r="811" spans="1:4" x14ac:dyDescent="0.25">
      <c r="A811" s="5"/>
      <c r="D811" s="5"/>
    </row>
    <row r="812" spans="1:4" x14ac:dyDescent="0.25">
      <c r="A812" s="5"/>
      <c r="D812" s="5"/>
    </row>
    <row r="813" spans="1:4" x14ac:dyDescent="0.25">
      <c r="A813" s="5"/>
      <c r="D813" s="5"/>
    </row>
    <row r="814" spans="1:4" x14ac:dyDescent="0.25">
      <c r="A814" s="5"/>
      <c r="D814" s="5"/>
    </row>
    <row r="815" spans="1:4" x14ac:dyDescent="0.25">
      <c r="A815" s="5"/>
      <c r="D815" s="5"/>
    </row>
    <row r="816" spans="1:4" x14ac:dyDescent="0.25">
      <c r="A816" s="5"/>
      <c r="D816" s="5"/>
    </row>
    <row r="817" spans="1:4" x14ac:dyDescent="0.25">
      <c r="A817" s="5"/>
      <c r="D817" s="5"/>
    </row>
    <row r="818" spans="1:4" x14ac:dyDescent="0.25">
      <c r="A818" s="5"/>
      <c r="D818" s="5"/>
    </row>
    <row r="819" spans="1:4" x14ac:dyDescent="0.25">
      <c r="A819" s="5"/>
      <c r="D819" s="5"/>
    </row>
    <row r="820" spans="1:4" x14ac:dyDescent="0.25">
      <c r="A820" s="5"/>
      <c r="D820" s="5"/>
    </row>
    <row r="821" spans="1:4" x14ac:dyDescent="0.25">
      <c r="A821" s="5"/>
      <c r="D821" s="5"/>
    </row>
    <row r="822" spans="1:4" x14ac:dyDescent="0.25">
      <c r="A822" s="5"/>
      <c r="D822" s="5"/>
    </row>
    <row r="823" spans="1:4" x14ac:dyDescent="0.25">
      <c r="A823" s="5"/>
      <c r="D823" s="5"/>
    </row>
    <row r="824" spans="1:4" x14ac:dyDescent="0.25">
      <c r="A824" s="5"/>
      <c r="D824" s="5"/>
    </row>
    <row r="825" spans="1:4" x14ac:dyDescent="0.25">
      <c r="A825" s="5"/>
      <c r="D825" s="5"/>
    </row>
    <row r="826" spans="1:4" x14ac:dyDescent="0.25">
      <c r="A826" s="5"/>
      <c r="D826" s="5"/>
    </row>
    <row r="827" spans="1:4" x14ac:dyDescent="0.25">
      <c r="A827" s="5"/>
      <c r="D827" s="5"/>
    </row>
    <row r="828" spans="1:4" x14ac:dyDescent="0.25">
      <c r="A828" s="5"/>
      <c r="D828" s="5"/>
    </row>
    <row r="829" spans="1:4" x14ac:dyDescent="0.25">
      <c r="A829" s="5"/>
      <c r="D829" s="5"/>
    </row>
    <row r="830" spans="1:4" x14ac:dyDescent="0.25">
      <c r="A830" s="5"/>
      <c r="D830" s="5"/>
    </row>
    <row r="831" spans="1:4" x14ac:dyDescent="0.25">
      <c r="A831" s="5"/>
      <c r="D831" s="5"/>
    </row>
    <row r="832" spans="1:4" x14ac:dyDescent="0.25">
      <c r="A832" s="5"/>
      <c r="D832" s="5"/>
    </row>
    <row r="833" spans="1:4" x14ac:dyDescent="0.25">
      <c r="A833" s="5"/>
      <c r="D833" s="5"/>
    </row>
    <row r="834" spans="1:4" x14ac:dyDescent="0.25">
      <c r="A834" s="5"/>
      <c r="D834" s="5"/>
    </row>
    <row r="835" spans="1:4" x14ac:dyDescent="0.25">
      <c r="A835" s="5"/>
      <c r="D835" s="5"/>
    </row>
    <row r="836" spans="1:4" x14ac:dyDescent="0.25">
      <c r="A836" s="5"/>
      <c r="D836" s="5"/>
    </row>
    <row r="837" spans="1:4" x14ac:dyDescent="0.25">
      <c r="A837" s="5"/>
      <c r="D837" s="5"/>
    </row>
    <row r="838" spans="1:4" x14ac:dyDescent="0.25">
      <c r="A838" s="5"/>
      <c r="D838" s="5"/>
    </row>
    <row r="839" spans="1:4" x14ac:dyDescent="0.25">
      <c r="A839" s="5"/>
      <c r="D839" s="5"/>
    </row>
    <row r="840" spans="1:4" x14ac:dyDescent="0.25">
      <c r="A840" s="5"/>
      <c r="D840" s="5"/>
    </row>
    <row r="841" spans="1:4" x14ac:dyDescent="0.25">
      <c r="A841" s="5"/>
      <c r="D841" s="5"/>
    </row>
    <row r="842" spans="1:4" x14ac:dyDescent="0.25">
      <c r="A842" s="5"/>
      <c r="D842" s="5"/>
    </row>
    <row r="843" spans="1:4" x14ac:dyDescent="0.25">
      <c r="A843" s="5"/>
      <c r="D843" s="5"/>
    </row>
    <row r="844" spans="1:4" x14ac:dyDescent="0.25">
      <c r="A844" s="5"/>
      <c r="D844" s="5"/>
    </row>
    <row r="845" spans="1:4" x14ac:dyDescent="0.25">
      <c r="A845" s="5"/>
      <c r="D845" s="5"/>
    </row>
    <row r="846" spans="1:4" x14ac:dyDescent="0.25">
      <c r="A846" s="5"/>
      <c r="D846" s="5"/>
    </row>
    <row r="847" spans="1:4" x14ac:dyDescent="0.25">
      <c r="A847" s="5"/>
      <c r="D847" s="5"/>
    </row>
    <row r="848" spans="1:4" x14ac:dyDescent="0.25">
      <c r="A848" s="5"/>
      <c r="D848" s="5"/>
    </row>
    <row r="849" spans="1:4" x14ac:dyDescent="0.25">
      <c r="A849" s="5"/>
      <c r="D849" s="5"/>
    </row>
    <row r="850" spans="1:4" x14ac:dyDescent="0.25">
      <c r="A850" s="5"/>
      <c r="D850" s="5"/>
    </row>
    <row r="851" spans="1:4" x14ac:dyDescent="0.25">
      <c r="A851" s="5"/>
      <c r="D851" s="5"/>
    </row>
    <row r="852" spans="1:4" x14ac:dyDescent="0.25">
      <c r="A852" s="5"/>
      <c r="D852" s="5"/>
    </row>
    <row r="853" spans="1:4" x14ac:dyDescent="0.25">
      <c r="A853" s="5"/>
      <c r="D853" s="5"/>
    </row>
    <row r="854" spans="1:4" x14ac:dyDescent="0.25">
      <c r="A854" s="5"/>
      <c r="D854" s="5"/>
    </row>
    <row r="855" spans="1:4" x14ac:dyDescent="0.25">
      <c r="A855" s="5"/>
      <c r="D855" s="5"/>
    </row>
    <row r="856" spans="1:4" x14ac:dyDescent="0.25">
      <c r="A856" s="5"/>
      <c r="D856" s="5"/>
    </row>
    <row r="857" spans="1:4" x14ac:dyDescent="0.25">
      <c r="A857" s="5"/>
      <c r="D857" s="5"/>
    </row>
    <row r="858" spans="1:4" x14ac:dyDescent="0.25">
      <c r="A858" s="5"/>
      <c r="D858" s="5"/>
    </row>
    <row r="859" spans="1:4" x14ac:dyDescent="0.25">
      <c r="A859" s="5"/>
      <c r="D859" s="5"/>
    </row>
    <row r="860" spans="1:4" x14ac:dyDescent="0.25">
      <c r="A860" s="5"/>
      <c r="D860" s="5"/>
    </row>
    <row r="861" spans="1:4" x14ac:dyDescent="0.25">
      <c r="A861" s="5"/>
      <c r="D861" s="5"/>
    </row>
    <row r="862" spans="1:4" x14ac:dyDescent="0.25">
      <c r="A862" s="5"/>
      <c r="D862" s="5"/>
    </row>
    <row r="863" spans="1:4" x14ac:dyDescent="0.25">
      <c r="A863" s="5"/>
      <c r="D863" s="5"/>
    </row>
    <row r="864" spans="1:4" x14ac:dyDescent="0.25">
      <c r="A864" s="5"/>
      <c r="D864" s="5"/>
    </row>
    <row r="865" spans="1:4" x14ac:dyDescent="0.25">
      <c r="A865" s="5"/>
      <c r="D865" s="5"/>
    </row>
    <row r="866" spans="1:4" x14ac:dyDescent="0.25">
      <c r="A866" s="5"/>
      <c r="D866" s="5"/>
    </row>
    <row r="867" spans="1:4" x14ac:dyDescent="0.25">
      <c r="A867" s="5"/>
      <c r="D867" s="5"/>
    </row>
    <row r="868" spans="1:4" x14ac:dyDescent="0.25">
      <c r="A868" s="5"/>
      <c r="D868" s="5"/>
    </row>
    <row r="869" spans="1:4" x14ac:dyDescent="0.25">
      <c r="A869" s="5"/>
      <c r="D869" s="5"/>
    </row>
    <row r="870" spans="1:4" x14ac:dyDescent="0.25">
      <c r="A870" s="5"/>
      <c r="D870" s="5"/>
    </row>
    <row r="871" spans="1:4" x14ac:dyDescent="0.25">
      <c r="A871" s="5"/>
      <c r="D871" s="5"/>
    </row>
    <row r="872" spans="1:4" x14ac:dyDescent="0.25">
      <c r="A872" s="5"/>
      <c r="D872" s="5"/>
    </row>
    <row r="873" spans="1:4" x14ac:dyDescent="0.25">
      <c r="A873" s="5"/>
      <c r="D873" s="5"/>
    </row>
    <row r="874" spans="1:4" x14ac:dyDescent="0.25">
      <c r="A874" s="5"/>
      <c r="D874" s="5"/>
    </row>
    <row r="875" spans="1:4" x14ac:dyDescent="0.25">
      <c r="A875" s="5"/>
      <c r="D875" s="5"/>
    </row>
    <row r="876" spans="1:4" x14ac:dyDescent="0.25">
      <c r="A876" s="5"/>
      <c r="D876" s="5"/>
    </row>
    <row r="877" spans="1:4" x14ac:dyDescent="0.25">
      <c r="A877" s="5"/>
      <c r="D877" s="5"/>
    </row>
    <row r="878" spans="1:4" x14ac:dyDescent="0.25">
      <c r="A878" s="5"/>
      <c r="D878" s="5"/>
    </row>
    <row r="879" spans="1:4" x14ac:dyDescent="0.25">
      <c r="A879" s="5"/>
      <c r="D879" s="5"/>
    </row>
    <row r="880" spans="1:4" x14ac:dyDescent="0.25">
      <c r="A880" s="5"/>
      <c r="D880" s="5"/>
    </row>
    <row r="881" spans="1:4" x14ac:dyDescent="0.25">
      <c r="A881" s="5"/>
      <c r="D881" s="5"/>
    </row>
    <row r="882" spans="1:4" x14ac:dyDescent="0.25">
      <c r="A882" s="5"/>
      <c r="D882" s="5"/>
    </row>
    <row r="883" spans="1:4" x14ac:dyDescent="0.25">
      <c r="A883" s="5"/>
      <c r="D883" s="5"/>
    </row>
    <row r="884" spans="1:4" x14ac:dyDescent="0.25">
      <c r="A884" s="5"/>
      <c r="D884" s="5"/>
    </row>
    <row r="885" spans="1:4" x14ac:dyDescent="0.25">
      <c r="A885" s="5"/>
      <c r="D885" s="5"/>
    </row>
    <row r="886" spans="1:4" x14ac:dyDescent="0.25">
      <c r="A886" s="5"/>
      <c r="D886" s="5"/>
    </row>
    <row r="887" spans="1:4" x14ac:dyDescent="0.25">
      <c r="A887" s="5"/>
      <c r="D887" s="5"/>
    </row>
    <row r="888" spans="1:4" x14ac:dyDescent="0.25">
      <c r="A888" s="5"/>
      <c r="D888" s="5"/>
    </row>
    <row r="889" spans="1:4" x14ac:dyDescent="0.25">
      <c r="A889" s="5"/>
      <c r="D889" s="5"/>
    </row>
    <row r="890" spans="1:4" x14ac:dyDescent="0.25">
      <c r="A890" s="5"/>
      <c r="D890" s="5"/>
    </row>
    <row r="891" spans="1:4" x14ac:dyDescent="0.25">
      <c r="A891" s="5"/>
      <c r="D891" s="5"/>
    </row>
    <row r="892" spans="1:4" x14ac:dyDescent="0.25">
      <c r="A892" s="5"/>
      <c r="D892" s="5"/>
    </row>
    <row r="893" spans="1:4" x14ac:dyDescent="0.25">
      <c r="A893" s="5"/>
      <c r="D893" s="5"/>
    </row>
    <row r="894" spans="1:4" x14ac:dyDescent="0.25">
      <c r="A894" s="5"/>
      <c r="D894" s="5"/>
    </row>
    <row r="895" spans="1:4" x14ac:dyDescent="0.25">
      <c r="A895" s="5"/>
      <c r="D895" s="5"/>
    </row>
    <row r="896" spans="1:4" x14ac:dyDescent="0.25">
      <c r="A896" s="5"/>
      <c r="D896" s="5"/>
    </row>
    <row r="897" spans="1:4" x14ac:dyDescent="0.25">
      <c r="A897" s="5"/>
      <c r="D897" s="5"/>
    </row>
    <row r="898" spans="1:4" x14ac:dyDescent="0.25">
      <c r="A898" s="5"/>
      <c r="D898" s="5"/>
    </row>
    <row r="899" spans="1:4" x14ac:dyDescent="0.25">
      <c r="A899" s="5"/>
      <c r="D899" s="5"/>
    </row>
    <row r="900" spans="1:4" x14ac:dyDescent="0.25">
      <c r="A900" s="5"/>
      <c r="D900" s="5"/>
    </row>
    <row r="901" spans="1:4" x14ac:dyDescent="0.25">
      <c r="A901" s="5"/>
      <c r="D901" s="5"/>
    </row>
    <row r="902" spans="1:4" x14ac:dyDescent="0.25">
      <c r="A902" s="5"/>
      <c r="D902" s="5"/>
    </row>
    <row r="903" spans="1:4" x14ac:dyDescent="0.25">
      <c r="A903" s="5"/>
      <c r="D903" s="5"/>
    </row>
    <row r="904" spans="1:4" x14ac:dyDescent="0.25">
      <c r="A904" s="5"/>
      <c r="D904" s="5"/>
    </row>
    <row r="905" spans="1:4" x14ac:dyDescent="0.25">
      <c r="A905" s="5"/>
      <c r="D905" s="5"/>
    </row>
    <row r="906" spans="1:4" x14ac:dyDescent="0.25">
      <c r="A906" s="5"/>
      <c r="D906" s="5"/>
    </row>
    <row r="907" spans="1:4" x14ac:dyDescent="0.25">
      <c r="A907" s="5"/>
      <c r="D907" s="5"/>
    </row>
    <row r="908" spans="1:4" x14ac:dyDescent="0.25">
      <c r="A908" s="5"/>
      <c r="D908" s="5"/>
    </row>
    <row r="909" spans="1:4" x14ac:dyDescent="0.25">
      <c r="A909" s="5"/>
      <c r="D909" s="5"/>
    </row>
    <row r="910" spans="1:4" x14ac:dyDescent="0.25">
      <c r="A910" s="5"/>
      <c r="D910" s="5"/>
    </row>
    <row r="911" spans="1:4" x14ac:dyDescent="0.25">
      <c r="A911" s="5"/>
      <c r="D911" s="5"/>
    </row>
    <row r="912" spans="1:4" x14ac:dyDescent="0.25">
      <c r="A912" s="5"/>
      <c r="D912" s="5"/>
    </row>
    <row r="913" spans="1:4" x14ac:dyDescent="0.25">
      <c r="A913" s="5"/>
      <c r="D913" s="5"/>
    </row>
    <row r="914" spans="1:4" x14ac:dyDescent="0.25">
      <c r="A914" s="5"/>
      <c r="D914" s="5"/>
    </row>
    <row r="915" spans="1:4" x14ac:dyDescent="0.25">
      <c r="A915" s="5"/>
      <c r="D915" s="5"/>
    </row>
    <row r="916" spans="1:4" x14ac:dyDescent="0.25">
      <c r="A916" s="5"/>
      <c r="D916" s="5"/>
    </row>
    <row r="917" spans="1:4" x14ac:dyDescent="0.25">
      <c r="A917" s="5"/>
      <c r="D917" s="5"/>
    </row>
    <row r="918" spans="1:4" x14ac:dyDescent="0.25">
      <c r="A918" s="5"/>
      <c r="D918" s="5"/>
    </row>
    <row r="919" spans="1:4" x14ac:dyDescent="0.25">
      <c r="A919" s="5"/>
      <c r="D919" s="5"/>
    </row>
    <row r="920" spans="1:4" x14ac:dyDescent="0.25">
      <c r="A920" s="5"/>
      <c r="D920" s="5"/>
    </row>
    <row r="921" spans="1:4" x14ac:dyDescent="0.25">
      <c r="A921" s="5"/>
      <c r="D921" s="5"/>
    </row>
    <row r="922" spans="1:4" x14ac:dyDescent="0.25">
      <c r="A922" s="5"/>
      <c r="D922" s="5"/>
    </row>
    <row r="923" spans="1:4" x14ac:dyDescent="0.25">
      <c r="A923" s="5"/>
      <c r="D923" s="5"/>
    </row>
    <row r="924" spans="1:4" x14ac:dyDescent="0.25">
      <c r="A924" s="5"/>
      <c r="D924" s="5"/>
    </row>
    <row r="925" spans="1:4" x14ac:dyDescent="0.25">
      <c r="A925" s="5"/>
      <c r="D925" s="5"/>
    </row>
    <row r="926" spans="1:4" x14ac:dyDescent="0.25">
      <c r="A926" s="5"/>
      <c r="D926" s="5"/>
    </row>
    <row r="927" spans="1:4" x14ac:dyDescent="0.25">
      <c r="A927" s="5"/>
      <c r="D927" s="5"/>
    </row>
    <row r="928" spans="1:4" x14ac:dyDescent="0.25">
      <c r="A928" s="5"/>
      <c r="D928" s="5"/>
    </row>
    <row r="929" spans="1:4" x14ac:dyDescent="0.25">
      <c r="A929" s="5"/>
      <c r="D929" s="5"/>
    </row>
    <row r="930" spans="1:4" x14ac:dyDescent="0.25">
      <c r="A930" s="5"/>
      <c r="D930" s="5"/>
    </row>
    <row r="931" spans="1:4" x14ac:dyDescent="0.25">
      <c r="A931" s="5"/>
      <c r="D931" s="5"/>
    </row>
    <row r="932" spans="1:4" x14ac:dyDescent="0.25">
      <c r="A932" s="5"/>
      <c r="D932" s="5"/>
    </row>
    <row r="933" spans="1:4" x14ac:dyDescent="0.25">
      <c r="A933" s="5"/>
      <c r="D933" s="5"/>
    </row>
    <row r="934" spans="1:4" x14ac:dyDescent="0.25">
      <c r="A934" s="5"/>
      <c r="D934" s="5"/>
    </row>
    <row r="935" spans="1:4" x14ac:dyDescent="0.25">
      <c r="A935" s="5"/>
      <c r="D935" s="5"/>
    </row>
    <row r="936" spans="1:4" x14ac:dyDescent="0.25">
      <c r="A936" s="5"/>
      <c r="D936" s="5"/>
    </row>
    <row r="937" spans="1:4" x14ac:dyDescent="0.25">
      <c r="A937" s="5"/>
      <c r="D937" s="5"/>
    </row>
    <row r="938" spans="1:4" x14ac:dyDescent="0.25">
      <c r="A938" s="5"/>
      <c r="D938" s="5"/>
    </row>
    <row r="939" spans="1:4" x14ac:dyDescent="0.25">
      <c r="A939" s="5"/>
      <c r="D939" s="5"/>
    </row>
    <row r="940" spans="1:4" x14ac:dyDescent="0.25">
      <c r="A940" s="5"/>
      <c r="D940" s="5"/>
    </row>
    <row r="941" spans="1:4" x14ac:dyDescent="0.25">
      <c r="A941" s="5"/>
      <c r="D941" s="5"/>
    </row>
    <row r="942" spans="1:4" x14ac:dyDescent="0.25">
      <c r="A942" s="5"/>
      <c r="D942" s="5"/>
    </row>
    <row r="943" spans="1:4" x14ac:dyDescent="0.25">
      <c r="A943" s="5"/>
      <c r="D943" s="5"/>
    </row>
    <row r="944" spans="1:4" x14ac:dyDescent="0.25">
      <c r="A944" s="5"/>
      <c r="D944" s="5"/>
    </row>
    <row r="945" spans="1:4" x14ac:dyDescent="0.25">
      <c r="A945" s="5"/>
      <c r="D945" s="5"/>
    </row>
    <row r="946" spans="1:4" x14ac:dyDescent="0.25">
      <c r="A946" s="5"/>
      <c r="D946" s="5"/>
    </row>
    <row r="947" spans="1:4" x14ac:dyDescent="0.25">
      <c r="A947" s="5"/>
      <c r="D947" s="5"/>
    </row>
    <row r="948" spans="1:4" x14ac:dyDescent="0.25">
      <c r="A948" s="5"/>
      <c r="D948" s="5"/>
    </row>
    <row r="949" spans="1:4" x14ac:dyDescent="0.25">
      <c r="A949" s="5"/>
      <c r="D949" s="5"/>
    </row>
    <row r="950" spans="1:4" x14ac:dyDescent="0.25">
      <c r="A950" s="5"/>
      <c r="D950" s="5"/>
    </row>
    <row r="951" spans="1:4" x14ac:dyDescent="0.25">
      <c r="A951" s="5"/>
      <c r="D951" s="5"/>
    </row>
    <row r="952" spans="1:4" x14ac:dyDescent="0.25">
      <c r="A952" s="5"/>
      <c r="D952" s="5"/>
    </row>
    <row r="953" spans="1:4" x14ac:dyDescent="0.25">
      <c r="A953" s="5"/>
      <c r="D953" s="5"/>
    </row>
    <row r="954" spans="1:4" x14ac:dyDescent="0.25">
      <c r="A954" s="5"/>
      <c r="D954" s="5"/>
    </row>
    <row r="955" spans="1:4" x14ac:dyDescent="0.25">
      <c r="A955" s="5"/>
      <c r="D955" s="5"/>
    </row>
    <row r="956" spans="1:4" x14ac:dyDescent="0.25">
      <c r="A956" s="5"/>
      <c r="D956" s="5"/>
    </row>
    <row r="957" spans="1:4" x14ac:dyDescent="0.25">
      <c r="A957" s="5"/>
      <c r="D957" s="5"/>
    </row>
    <row r="958" spans="1:4" x14ac:dyDescent="0.25">
      <c r="A958" s="5"/>
      <c r="D958" s="5"/>
    </row>
    <row r="959" spans="1:4" x14ac:dyDescent="0.25">
      <c r="A959" s="5"/>
      <c r="D959" s="5"/>
    </row>
    <row r="960" spans="1:4" x14ac:dyDescent="0.25">
      <c r="A960" s="5"/>
      <c r="D960" s="5"/>
    </row>
    <row r="961" spans="1:4" x14ac:dyDescent="0.25">
      <c r="A961" s="5"/>
      <c r="D961" s="5"/>
    </row>
    <row r="962" spans="1:4" x14ac:dyDescent="0.25">
      <c r="A962" s="5"/>
      <c r="D962" s="5"/>
    </row>
    <row r="963" spans="1:4" x14ac:dyDescent="0.25">
      <c r="A963" s="5"/>
      <c r="D963" s="5"/>
    </row>
    <row r="964" spans="1:4" x14ac:dyDescent="0.25">
      <c r="A964" s="5"/>
      <c r="D964" s="5"/>
    </row>
    <row r="965" spans="1:4" x14ac:dyDescent="0.25">
      <c r="A965" s="5"/>
      <c r="D965" s="5"/>
    </row>
    <row r="966" spans="1:4" x14ac:dyDescent="0.25">
      <c r="A966" s="5"/>
      <c r="D966" s="5"/>
    </row>
    <row r="967" spans="1:4" x14ac:dyDescent="0.25">
      <c r="A967" s="5"/>
      <c r="D967" s="5"/>
    </row>
    <row r="968" spans="1:4" x14ac:dyDescent="0.25">
      <c r="A968" s="5"/>
      <c r="D968" s="5"/>
    </row>
    <row r="969" spans="1:4" x14ac:dyDescent="0.25">
      <c r="A969" s="5"/>
      <c r="D969" s="5"/>
    </row>
    <row r="970" spans="1:4" x14ac:dyDescent="0.25">
      <c r="A970" s="5"/>
      <c r="D970" s="5"/>
    </row>
    <row r="971" spans="1:4" x14ac:dyDescent="0.25">
      <c r="A971" s="5"/>
      <c r="D971" s="5"/>
    </row>
    <row r="972" spans="1:4" x14ac:dyDescent="0.25">
      <c r="A972" s="5"/>
      <c r="D972" s="5"/>
    </row>
    <row r="973" spans="1:4" x14ac:dyDescent="0.25">
      <c r="A973" s="5"/>
      <c r="D973" s="5"/>
    </row>
    <row r="974" spans="1:4" x14ac:dyDescent="0.25">
      <c r="A974" s="5"/>
      <c r="D974" s="5"/>
    </row>
    <row r="975" spans="1:4" x14ac:dyDescent="0.25">
      <c r="A975" s="5"/>
      <c r="D975" s="5"/>
    </row>
    <row r="976" spans="1:4" x14ac:dyDescent="0.25">
      <c r="A976" s="5"/>
      <c r="D976" s="5"/>
    </row>
    <row r="977" spans="1:4" x14ac:dyDescent="0.25">
      <c r="A977" s="5"/>
      <c r="D977" s="5"/>
    </row>
    <row r="978" spans="1:4" x14ac:dyDescent="0.25">
      <c r="A978" s="5"/>
      <c r="D978" s="5"/>
    </row>
    <row r="979" spans="1:4" x14ac:dyDescent="0.25">
      <c r="A979" s="5"/>
      <c r="D979" s="5"/>
    </row>
    <row r="980" spans="1:4" x14ac:dyDescent="0.25">
      <c r="A980" s="5"/>
      <c r="D980" s="5"/>
    </row>
    <row r="981" spans="1:4" x14ac:dyDescent="0.25">
      <c r="A981" s="5"/>
      <c r="D981" s="5"/>
    </row>
    <row r="982" spans="1:4" x14ac:dyDescent="0.25">
      <c r="A982" s="5"/>
      <c r="D982" s="5"/>
    </row>
    <row r="983" spans="1:4" x14ac:dyDescent="0.25">
      <c r="A983" s="5"/>
      <c r="D983" s="5"/>
    </row>
    <row r="984" spans="1:4" x14ac:dyDescent="0.25">
      <c r="A984" s="5"/>
      <c r="D984" s="5"/>
    </row>
    <row r="985" spans="1:4" x14ac:dyDescent="0.25">
      <c r="A985" s="5"/>
      <c r="D985" s="5"/>
    </row>
    <row r="986" spans="1:4" x14ac:dyDescent="0.25">
      <c r="A986" s="5"/>
      <c r="D986" s="5"/>
    </row>
    <row r="987" spans="1:4" x14ac:dyDescent="0.25">
      <c r="A987" s="5"/>
      <c r="D987" s="5"/>
    </row>
    <row r="988" spans="1:4" x14ac:dyDescent="0.25">
      <c r="A988" s="5"/>
      <c r="D988" s="5"/>
    </row>
    <row r="989" spans="1:4" x14ac:dyDescent="0.25">
      <c r="A989" s="5"/>
      <c r="D989" s="5"/>
    </row>
    <row r="990" spans="1:4" x14ac:dyDescent="0.25">
      <c r="A990" s="5"/>
      <c r="D990" s="5"/>
    </row>
    <row r="991" spans="1:4" x14ac:dyDescent="0.25">
      <c r="A991" s="5"/>
      <c r="D991" s="5"/>
    </row>
    <row r="992" spans="1:4" x14ac:dyDescent="0.25">
      <c r="A992" s="5"/>
      <c r="D992" s="5"/>
    </row>
    <row r="993" spans="1:4" x14ac:dyDescent="0.25">
      <c r="A993" s="5"/>
      <c r="D993" s="5"/>
    </row>
    <row r="994" spans="1:4" x14ac:dyDescent="0.25">
      <c r="A994" s="5"/>
      <c r="D994" s="5"/>
    </row>
    <row r="995" spans="1:4" x14ac:dyDescent="0.25">
      <c r="A995" s="5"/>
      <c r="D995" s="5"/>
    </row>
    <row r="996" spans="1:4" x14ac:dyDescent="0.25">
      <c r="A996" s="5"/>
      <c r="D996" s="5"/>
    </row>
    <row r="997" spans="1:4" x14ac:dyDescent="0.25">
      <c r="A997" s="5"/>
      <c r="D997" s="5"/>
    </row>
    <row r="998" spans="1:4" x14ac:dyDescent="0.25">
      <c r="A998" s="5"/>
      <c r="D998" s="5"/>
    </row>
    <row r="999" spans="1:4" x14ac:dyDescent="0.25">
      <c r="A999" s="5"/>
      <c r="D999" s="5"/>
    </row>
    <row r="1000" spans="1:4" x14ac:dyDescent="0.25">
      <c r="A1000" s="5"/>
      <c r="D1000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33864FB892FD4B9392ECA90BDB034E" ma:contentTypeVersion="0" ma:contentTypeDescription="Crear nuevo documento." ma:contentTypeScope="" ma:versionID="087d25fd9d477c245cf9448df32974f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7E3ED9-93FD-4884-89B1-39C38ED431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0A3258-232C-4339-83D4-46B3FA3686EE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19A68D-B721-43D6-9ED9-B9AB1FF1BA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 completo</vt:lpstr>
      <vt:lpstr>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Jutronich Cereceda</dc:creator>
  <cp:lastModifiedBy>IADB</cp:lastModifiedBy>
  <dcterms:created xsi:type="dcterms:W3CDTF">2015-12-01T18:42:17Z</dcterms:created>
  <dcterms:modified xsi:type="dcterms:W3CDTF">2016-01-06T20:43:38Z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0x0101002133864FB892FD4B9392ECA90BDB034E</vt:lpwstr>
  </property>
</Properties>
</file>