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6.xml" ContentType="application/vnd.openxmlformats-officedocument.customXml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7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srojas\Documents\ICS 2017\PROYECTOS\CO-L1251\POD post QRR\"/>
    </mc:Choice>
  </mc:AlternateContent>
  <xr:revisionPtr revIDLastSave="0" documentId="13_ncr:1_{D56B1EDF-9E3A-4DE7-AD90-2CD9058C51BE}" xr6:coauthVersionLast="44" xr6:coauthVersionMax="44" xr10:uidLastSave="{00000000-0000-0000-0000-000000000000}"/>
  <bookViews>
    <workbookView xWindow="22932" yWindow="-108" windowWidth="23256" windowHeight="12576" activeTab="4" xr2:uid="{00000000-000D-0000-FFFF-FFFF00000000}"/>
  </bookViews>
  <sheets>
    <sheet name="CONSOLIDADO" sheetId="1" r:id="rId1"/>
    <sheet name="PEP" sheetId="2" r:id="rId2"/>
    <sheet name="POA" sheetId="3" r:id="rId3"/>
    <sheet name="PPTO DETALLADO" sheetId="4" r:id="rId4"/>
    <sheet name="FLUJO DE CAJA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6" l="1"/>
  <c r="D14" i="6"/>
  <c r="E14" i="6"/>
  <c r="F14" i="6"/>
  <c r="B14" i="6"/>
  <c r="A15" i="4" l="1"/>
  <c r="A20" i="6" s="1"/>
  <c r="A14" i="4"/>
  <c r="A19" i="6" s="1"/>
  <c r="A13" i="4"/>
  <c r="A18" i="6" s="1"/>
  <c r="A12" i="4"/>
  <c r="A17" i="6" s="1"/>
  <c r="A11" i="4"/>
  <c r="A16" i="6" s="1"/>
  <c r="A10" i="4"/>
  <c r="A15" i="6" s="1"/>
  <c r="A9" i="4"/>
  <c r="A14" i="6" s="1"/>
  <c r="A8" i="4"/>
  <c r="A13" i="6" s="1"/>
  <c r="A7" i="4"/>
  <c r="A12" i="6" s="1"/>
  <c r="A6" i="4"/>
  <c r="A11" i="6" s="1"/>
  <c r="A5" i="4"/>
  <c r="A10" i="6" s="1"/>
  <c r="A4" i="4"/>
  <c r="A9" i="6" s="1"/>
  <c r="F12" i="6"/>
  <c r="F9" i="6" s="1"/>
  <c r="F16" i="6"/>
  <c r="F17" i="6"/>
  <c r="F18" i="6"/>
  <c r="F19" i="6"/>
  <c r="F20" i="6"/>
  <c r="F23" i="6"/>
  <c r="F24" i="6"/>
  <c r="F25" i="6"/>
  <c r="F26" i="6"/>
  <c r="F27" i="6"/>
  <c r="F28" i="6"/>
  <c r="F31" i="6"/>
  <c r="E12" i="6"/>
  <c r="C12" i="6"/>
  <c r="D12" i="6"/>
  <c r="D13" i="6"/>
  <c r="C13" i="6"/>
  <c r="C11" i="6"/>
  <c r="H11" i="6" s="1"/>
  <c r="I11" i="6" s="1"/>
  <c r="D11" i="6"/>
  <c r="C10" i="6"/>
  <c r="D10" i="6"/>
  <c r="D20" i="6"/>
  <c r="E20" i="6"/>
  <c r="C20" i="6"/>
  <c r="E19" i="6"/>
  <c r="D19" i="6"/>
  <c r="C19" i="6"/>
  <c r="E18" i="6"/>
  <c r="D18" i="6"/>
  <c r="E17" i="6"/>
  <c r="H17" i="6" s="1"/>
  <c r="I17" i="6" s="1"/>
  <c r="D17" i="6"/>
  <c r="E16" i="6"/>
  <c r="D16" i="6"/>
  <c r="E15" i="6"/>
  <c r="D15" i="6"/>
  <c r="C15" i="6"/>
  <c r="E13" i="6"/>
  <c r="E10" i="6"/>
  <c r="E9" i="6" s="1"/>
  <c r="H33" i="6"/>
  <c r="I33" i="6" s="1"/>
  <c r="H32" i="6"/>
  <c r="I32" i="6"/>
  <c r="E31" i="6"/>
  <c r="D31" i="6"/>
  <c r="C31" i="6"/>
  <c r="B31" i="6"/>
  <c r="H30" i="6"/>
  <c r="I30" i="6" s="1"/>
  <c r="H29" i="6"/>
  <c r="I29" i="6"/>
  <c r="E28" i="6"/>
  <c r="D28" i="6"/>
  <c r="C28" i="6"/>
  <c r="B28" i="6"/>
  <c r="E27" i="6"/>
  <c r="D27" i="6"/>
  <c r="C27" i="6"/>
  <c r="B27" i="6"/>
  <c r="E26" i="6"/>
  <c r="D26" i="6"/>
  <c r="C26" i="6"/>
  <c r="B26" i="6"/>
  <c r="E25" i="6"/>
  <c r="D25" i="6"/>
  <c r="C25" i="6"/>
  <c r="B25" i="6"/>
  <c r="E24" i="6"/>
  <c r="E23" i="6"/>
  <c r="D24" i="6"/>
  <c r="C24" i="6"/>
  <c r="H24" i="6" s="1"/>
  <c r="I24" i="6" s="1"/>
  <c r="B24" i="6"/>
  <c r="D23" i="6"/>
  <c r="C23" i="6"/>
  <c r="B23" i="6"/>
  <c r="B9" i="6"/>
  <c r="D4" i="1"/>
  <c r="D8" i="1" s="1"/>
  <c r="D5" i="1"/>
  <c r="D6" i="1"/>
  <c r="E22" i="6" l="1"/>
  <c r="E21" i="6" s="1"/>
  <c r="H16" i="6"/>
  <c r="I16" i="6" s="1"/>
  <c r="H19" i="6"/>
  <c r="I19" i="6" s="1"/>
  <c r="H28" i="6"/>
  <c r="I28" i="6" s="1"/>
  <c r="H26" i="6"/>
  <c r="I26" i="6" s="1"/>
  <c r="H12" i="6"/>
  <c r="I12" i="6" s="1"/>
  <c r="D9" i="6"/>
  <c r="H9" i="6" s="1"/>
  <c r="I9" i="6" s="1"/>
  <c r="E4" i="6"/>
  <c r="E5" i="6" s="1"/>
  <c r="H15" i="6"/>
  <c r="I15" i="6" s="1"/>
  <c r="B22" i="6"/>
  <c r="C22" i="6"/>
  <c r="C21" i="6" s="1"/>
  <c r="H25" i="6"/>
  <c r="I25" i="6" s="1"/>
  <c r="H27" i="6"/>
  <c r="I27" i="6" s="1"/>
  <c r="H31" i="6"/>
  <c r="I31" i="6" s="1"/>
  <c r="H18" i="6"/>
  <c r="I18" i="6" s="1"/>
  <c r="H20" i="6"/>
  <c r="I20" i="6" s="1"/>
  <c r="C9" i="6"/>
  <c r="H13" i="6"/>
  <c r="I13" i="6" s="1"/>
  <c r="F22" i="6"/>
  <c r="F21" i="6" s="1"/>
  <c r="F4" i="6"/>
  <c r="F5" i="6" s="1"/>
  <c r="H14" i="6"/>
  <c r="I14" i="6" s="1"/>
  <c r="H23" i="6"/>
  <c r="I23" i="6" s="1"/>
  <c r="D22" i="6"/>
  <c r="D21" i="6" s="1"/>
  <c r="D4" i="6" s="1"/>
  <c r="D5" i="6" s="1"/>
  <c r="H10" i="6"/>
  <c r="I10" i="6" s="1"/>
  <c r="H22" i="6" l="1"/>
  <c r="I22" i="6" s="1"/>
  <c r="C4" i="6"/>
  <c r="C5" i="6" s="1"/>
  <c r="B21" i="6"/>
  <c r="B4" i="6" s="1"/>
  <c r="B5" i="6" s="1"/>
  <c r="H21" i="6"/>
  <c r="I21" i="6" s="1"/>
</calcChain>
</file>

<file path=xl/sharedStrings.xml><?xml version="1.0" encoding="utf-8"?>
<sst xmlns="http://schemas.openxmlformats.org/spreadsheetml/2006/main" count="544" uniqueCount="111">
  <si>
    <t>Task Name</t>
  </si>
  <si>
    <t>PEP/POA OPERACION CO-L1251 - ANDJE.</t>
  </si>
  <si>
    <t xml:space="preserve">   INICIO</t>
  </si>
  <si>
    <t xml:space="preserve">   ADMINISTRACIÓN DEL PROGRAMA</t>
  </si>
  <si>
    <t xml:space="preserve">   FIN</t>
  </si>
  <si>
    <t>Cost</t>
  </si>
  <si>
    <t xml:space="preserve">      Unidad Ejecutora Contratada</t>
  </si>
  <si>
    <t xml:space="preserve">      Evaluaciones contratadas</t>
  </si>
  <si>
    <t xml:space="preserve">      Auditorías del Programa realizadas</t>
  </si>
  <si>
    <t>Duration</t>
  </si>
  <si>
    <t>Start</t>
  </si>
  <si>
    <t>Finish</t>
  </si>
  <si>
    <t>1044 days</t>
  </si>
  <si>
    <t>Tue 10/1/19</t>
  </si>
  <si>
    <t>Fri 9/29/23</t>
  </si>
  <si>
    <t>0 days</t>
  </si>
  <si>
    <t>914 days</t>
  </si>
  <si>
    <t>Fri 3/31/23</t>
  </si>
  <si>
    <t>653 days</t>
  </si>
  <si>
    <t>Thu 3/31/22</t>
  </si>
  <si>
    <t>392 days</t>
  </si>
  <si>
    <t>Wed 4/1/20</t>
  </si>
  <si>
    <t>Thu 9/30/21</t>
  </si>
  <si>
    <t>783 days</t>
  </si>
  <si>
    <t>522 days</t>
  </si>
  <si>
    <t>Wed 7/1/20</t>
  </si>
  <si>
    <t>609 days</t>
  </si>
  <si>
    <t>Tue 6/1/21</t>
  </si>
  <si>
    <t xml:space="preserve">         Etapa Precontractual</t>
  </si>
  <si>
    <t>132 days</t>
  </si>
  <si>
    <t xml:space="preserve">         Ejecución Contrato</t>
  </si>
  <si>
    <t>521 days</t>
  </si>
  <si>
    <t>Thu 4/2/20</t>
  </si>
  <si>
    <t xml:space="preserve">         Modelo diseñado e implementado</t>
  </si>
  <si>
    <t>131 days</t>
  </si>
  <si>
    <t>Wed 9/30/20</t>
  </si>
  <si>
    <t>261 days</t>
  </si>
  <si>
    <t>Thu 10/1/20</t>
  </si>
  <si>
    <t>652 days</t>
  </si>
  <si>
    <t xml:space="preserve">         Portafolio optimizado</t>
  </si>
  <si>
    <t>391 days</t>
  </si>
  <si>
    <t xml:space="preserve">         Herramienta diseñada e implementada</t>
  </si>
  <si>
    <t xml:space="preserve">            Etapa Precontractual</t>
  </si>
  <si>
    <t xml:space="preserve">            Ejecución Contrato</t>
  </si>
  <si>
    <t xml:space="preserve">            Módulos diseñados e implementados</t>
  </si>
  <si>
    <t>Fri 6/30/23</t>
  </si>
  <si>
    <t>Thu 12/31/20</t>
  </si>
  <si>
    <t>651 days</t>
  </si>
  <si>
    <t>Fri 1/1/21</t>
  </si>
  <si>
    <t xml:space="preserve">            Tablero diseñado y desarrollado</t>
  </si>
  <si>
    <t xml:space="preserve">            Arquitectura desarrollada e implementada</t>
  </si>
  <si>
    <t>825 days</t>
  </si>
  <si>
    <t>Mon 8/3/20</t>
  </si>
  <si>
    <t>Tue 2/2/21</t>
  </si>
  <si>
    <t>693 days</t>
  </si>
  <si>
    <t>Wed 2/3/21</t>
  </si>
  <si>
    <t xml:space="preserve">            Estrategia de conocimiento implementada.</t>
  </si>
  <si>
    <t>Tue 3/31/20</t>
  </si>
  <si>
    <t>913 days</t>
  </si>
  <si>
    <t xml:space="preserve">            Protecciones desarrolladas</t>
  </si>
  <si>
    <t xml:space="preserve">            Infraestructura y servicios adquiridos</t>
  </si>
  <si>
    <t xml:space="preserve">         Gerente de la Unidad contratado. 3CV.</t>
  </si>
  <si>
    <t>23 days</t>
  </si>
  <si>
    <t>Thu 10/31/19</t>
  </si>
  <si>
    <t>1021 days</t>
  </si>
  <si>
    <t>Fri 11/1/19</t>
  </si>
  <si>
    <t xml:space="preserve">            Contrato ejecutado</t>
  </si>
  <si>
    <t xml:space="preserve">         Especialista de Tecnología de la Unidad contratado. 3CV.</t>
  </si>
  <si>
    <t xml:space="preserve">         Especialista de Adquisiciones de la Unidad contratado. 3CV.</t>
  </si>
  <si>
    <t xml:space="preserve">         Especialista Financiero de la Unidad contratado. 3CV. </t>
  </si>
  <si>
    <t xml:space="preserve">         Especialista de Planeación y Monitoreo contratado. 3CV.</t>
  </si>
  <si>
    <t xml:space="preserve">         Evaluación intermedia realizada. SCC.</t>
  </si>
  <si>
    <t>Tue 11/30/21</t>
  </si>
  <si>
    <t>66 days</t>
  </si>
  <si>
    <t>Tue 8/31/21</t>
  </si>
  <si>
    <t>65 days</t>
  </si>
  <si>
    <t>Wed 9/1/21</t>
  </si>
  <si>
    <t xml:space="preserve">            Evaluación intermedia realizada</t>
  </si>
  <si>
    <t xml:space="preserve">         Evaluación Final realizada. SCC.</t>
  </si>
  <si>
    <t>130 days</t>
  </si>
  <si>
    <t>Mon 4/3/23</t>
  </si>
  <si>
    <t>Mon 7/3/23</t>
  </si>
  <si>
    <t xml:space="preserve">            Evaluación final realizada</t>
  </si>
  <si>
    <t xml:space="preserve">         Auditoría financiera del Programa realizada. SBCC.</t>
  </si>
  <si>
    <t>44 days</t>
  </si>
  <si>
    <t>Fri 11/29/19</t>
  </si>
  <si>
    <t>1000 days</t>
  </si>
  <si>
    <t>Mon 12/2/19</t>
  </si>
  <si>
    <t>Año 0</t>
  </si>
  <si>
    <t>Año 1</t>
  </si>
  <si>
    <t>Año 2</t>
  </si>
  <si>
    <t>Año 3</t>
  </si>
  <si>
    <t>Año 4</t>
  </si>
  <si>
    <t>Espacio Fiscal</t>
  </si>
  <si>
    <t>Control</t>
  </si>
  <si>
    <t>Diferencia</t>
  </si>
  <si>
    <t>ADMINISTRACIÓN DEL PROGRAMA</t>
  </si>
  <si>
    <t>1.1.1. Modelo integral de Gestión por Resultados para la Prevención y la Defensa Jurídica diseñado e implementado. SBCC.</t>
  </si>
  <si>
    <t>1.1.2. Modelo de Arquitectura de Datos diseñado e implementado. SBCC.</t>
  </si>
  <si>
    <t>1.1.3. Portafolio actual de productos y servicios diagnosticado y optimizado y nuevos productos y servicios del portafolio diseñados (Gestión de casos, expediente electrónico, entre los principales). SBCC.</t>
  </si>
  <si>
    <t>1.1.4. Herramienta para la gestión de grupos de interés (CRM) diseñada e imlementada. LPI.</t>
  </si>
  <si>
    <t>1.1.4. Herramienta para la gestión de grupos de interés (CRM) diseñada e implementada. LPI.</t>
  </si>
  <si>
    <t>2.1.1. Nuevos módulos de eKOGUI diseñados e implementados. LPN.</t>
  </si>
  <si>
    <t>2.1.2. Modelo predictivo y prospectivo diseñado y desarrollado (Tablero de control, modelo de analítica y calidad de datos  y herramientas descriptivas de georeferenciación). LPI.</t>
  </si>
  <si>
    <t>2.1.3. Arquitectura de integración e  Interoperabilidad desarrollada e implementada. SBCC.</t>
  </si>
  <si>
    <t>2.1.4. Estrategia de gestión de conocimiento diagnosticada, optimizada e implementada. SBCC.</t>
  </si>
  <si>
    <t>2.1.5.  Protecciones de ciberseguridad desarrolladas. SBCC.</t>
  </si>
  <si>
    <t>2.1.6. Plan de adquisiciones de infraestuctura y servicios TIC ejecutado. LPN.</t>
  </si>
  <si>
    <t>COMPONENTE 1. Fortalecimiento de las capacidades de la ANDJE para mejorar la eficiencia de las Entidades del nivel nacional que hacen parte del sistema de defensa jurídica.</t>
  </si>
  <si>
    <t xml:space="preserve">   COMPONENTE 1. Fortalecimiento de las capacidades de la ANDJE para mejorar la eficiencia de las Entidades del nivel nacional que hacen parte del sistema de defensa jurídica.</t>
  </si>
  <si>
    <t>COMPONENTE 2. Fortalecimiento de la gestión del conocimiento basado en evidencia del SDJ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</si>
</sst>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63636"/>
      <name val="Segoe U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FE3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8" fontId="3" fillId="4" borderId="1" xfId="0" applyNumberFormat="1" applyFont="1" applyFill="1" applyBorder="1" applyAlignment="1">
      <alignment vertical="center" wrapText="1"/>
    </xf>
    <xf numFmtId="8" fontId="4" fillId="4" borderId="1" xfId="0" applyNumberFormat="1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8" fontId="3" fillId="4" borderId="0" xfId="0" applyNumberFormat="1" applyFont="1" applyFill="1" applyBorder="1" applyAlignment="1">
      <alignment vertical="center" wrapText="1"/>
    </xf>
    <xf numFmtId="8" fontId="4" fillId="4" borderId="0" xfId="0" applyNumberFormat="1" applyFont="1" applyFill="1" applyBorder="1" applyAlignment="1">
      <alignment vertical="center" wrapText="1"/>
    </xf>
    <xf numFmtId="0" fontId="0" fillId="2" borderId="0" xfId="0" applyFill="1" applyAlignment="1">
      <alignment horizontal="right"/>
    </xf>
    <xf numFmtId="9" fontId="0" fillId="2" borderId="0" xfId="0" applyNumberFormat="1" applyFill="1" applyAlignment="1">
      <alignment horizontal="right"/>
    </xf>
    <xf numFmtId="10" fontId="0" fillId="2" borderId="0" xfId="2" applyNumberFormat="1" applyFont="1" applyFill="1" applyAlignment="1">
      <alignment horizontal="right" vertical="center"/>
    </xf>
    <xf numFmtId="0" fontId="0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1" fontId="0" fillId="2" borderId="0" xfId="0" applyNumberFormat="1" applyFont="1" applyFill="1"/>
    <xf numFmtId="37" fontId="2" fillId="3" borderId="1" xfId="1" applyNumberFormat="1" applyFont="1" applyFill="1" applyBorder="1" applyAlignment="1">
      <alignment vertical="center" wrapText="1"/>
    </xf>
    <xf numFmtId="37" fontId="2" fillId="3" borderId="1" xfId="0" applyNumberFormat="1" applyFont="1" applyFill="1" applyBorder="1" applyAlignment="1">
      <alignment vertical="center" wrapText="1"/>
    </xf>
    <xf numFmtId="37" fontId="0" fillId="2" borderId="0" xfId="0" applyNumberFormat="1" applyFill="1"/>
    <xf numFmtId="37" fontId="2" fillId="3" borderId="1" xfId="1" applyNumberFormat="1" applyFont="1" applyFill="1" applyBorder="1" applyAlignment="1">
      <alignment horizontal="center" vertical="center" wrapText="1"/>
    </xf>
    <xf numFmtId="37" fontId="2" fillId="3" borderId="1" xfId="0" applyNumberFormat="1" applyFont="1" applyFill="1" applyBorder="1" applyAlignment="1">
      <alignment horizontal="right" vertical="center" wrapText="1"/>
    </xf>
    <xf numFmtId="37" fontId="2" fillId="2" borderId="1" xfId="1" applyNumberFormat="1" applyFont="1" applyFill="1" applyBorder="1" applyAlignment="1">
      <alignment vertical="center" wrapText="1"/>
    </xf>
    <xf numFmtId="37" fontId="2" fillId="2" borderId="1" xfId="0" applyNumberFormat="1" applyFont="1" applyFill="1" applyBorder="1" applyAlignment="1">
      <alignment vertical="center" wrapText="1"/>
    </xf>
    <xf numFmtId="37" fontId="3" fillId="4" borderId="1" xfId="1" applyNumberFormat="1" applyFont="1" applyFill="1" applyBorder="1" applyAlignment="1">
      <alignment vertical="center" wrapText="1"/>
    </xf>
    <xf numFmtId="37" fontId="3" fillId="4" borderId="1" xfId="0" applyNumberFormat="1" applyFont="1" applyFill="1" applyBorder="1" applyAlignment="1">
      <alignment vertical="center" wrapText="1"/>
    </xf>
    <xf numFmtId="37" fontId="4" fillId="4" borderId="1" xfId="1" applyNumberFormat="1" applyFont="1" applyFill="1" applyBorder="1" applyAlignment="1">
      <alignment vertical="center" wrapText="1"/>
    </xf>
    <xf numFmtId="37" fontId="4" fillId="4" borderId="1" xfId="0" applyNumberFormat="1" applyFont="1" applyFill="1" applyBorder="1" applyAlignment="1">
      <alignment vertical="center" wrapText="1"/>
    </xf>
    <xf numFmtId="37" fontId="3" fillId="5" borderId="1" xfId="1" applyNumberFormat="1" applyFont="1" applyFill="1" applyBorder="1" applyAlignment="1">
      <alignment vertical="center" wrapText="1"/>
    </xf>
    <xf numFmtId="37" fontId="3" fillId="5" borderId="1" xfId="0" applyNumberFormat="1" applyFont="1" applyFill="1" applyBorder="1" applyAlignment="1">
      <alignment vertical="center" wrapText="1"/>
    </xf>
    <xf numFmtId="37" fontId="4" fillId="2" borderId="1" xfId="0" applyNumberFormat="1" applyFont="1" applyFill="1" applyBorder="1" applyAlignment="1">
      <alignment vertical="center" wrapText="1"/>
    </xf>
    <xf numFmtId="37" fontId="3" fillId="2" borderId="1" xfId="0" applyNumberFormat="1" applyFont="1" applyFill="1" applyBorder="1" applyAlignment="1">
      <alignment vertical="center" wrapText="1"/>
    </xf>
    <xf numFmtId="37" fontId="0" fillId="2" borderId="0" xfId="1" applyNumberFormat="1" applyFont="1" applyFill="1"/>
    <xf numFmtId="0" fontId="4" fillId="0" borderId="1" xfId="0" applyFont="1" applyFill="1" applyBorder="1" applyAlignment="1">
      <alignment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workbookViewId="0">
      <selection activeCell="A12" sqref="A12"/>
    </sheetView>
  </sheetViews>
  <sheetFormatPr defaultColWidth="8.88671875" defaultRowHeight="14.4" x14ac:dyDescent="0.3"/>
  <cols>
    <col min="1" max="1" width="50.6640625" style="1" customWidth="1"/>
    <col min="2" max="2" width="14.33203125" style="1" bestFit="1" customWidth="1"/>
    <col min="3" max="3" width="2.6640625" style="1" customWidth="1"/>
    <col min="4" max="4" width="8.88671875" style="10"/>
    <col min="5" max="16384" width="8.88671875" style="1"/>
  </cols>
  <sheetData>
    <row r="1" spans="1:4" x14ac:dyDescent="0.3">
      <c r="A1" s="2" t="s">
        <v>0</v>
      </c>
      <c r="B1" s="2" t="s">
        <v>5</v>
      </c>
      <c r="C1" s="7"/>
    </row>
    <row r="2" spans="1:4" x14ac:dyDescent="0.3">
      <c r="A2" s="3" t="s">
        <v>1</v>
      </c>
      <c r="B2" s="5">
        <v>15000000</v>
      </c>
      <c r="C2" s="8"/>
    </row>
    <row r="3" spans="1:4" x14ac:dyDescent="0.3">
      <c r="A3" s="4" t="s">
        <v>2</v>
      </c>
      <c r="B3" s="6"/>
      <c r="C3" s="9"/>
    </row>
    <row r="4" spans="1:4" ht="43.2" x14ac:dyDescent="0.3">
      <c r="A4" s="3" t="s">
        <v>108</v>
      </c>
      <c r="B4" s="5">
        <v>8157450</v>
      </c>
      <c r="C4" s="8"/>
      <c r="D4" s="12">
        <f>+B4/B2</f>
        <v>0.54383000000000004</v>
      </c>
    </row>
    <row r="5" spans="1:4" ht="28.8" x14ac:dyDescent="0.3">
      <c r="A5" s="3" t="s">
        <v>110</v>
      </c>
      <c r="B5" s="5">
        <v>5770050</v>
      </c>
      <c r="C5" s="8"/>
      <c r="D5" s="12">
        <f>+B5/B2</f>
        <v>0.38467000000000001</v>
      </c>
    </row>
    <row r="6" spans="1:4" x14ac:dyDescent="0.3">
      <c r="A6" s="3" t="s">
        <v>96</v>
      </c>
      <c r="B6" s="5">
        <v>1072500</v>
      </c>
      <c r="C6" s="8"/>
      <c r="D6" s="12">
        <f>+B6/B2</f>
        <v>7.1499999999999994E-2</v>
      </c>
    </row>
    <row r="7" spans="1:4" x14ac:dyDescent="0.3">
      <c r="A7" s="4" t="s">
        <v>4</v>
      </c>
      <c r="B7" s="6"/>
      <c r="C7" s="9"/>
    </row>
    <row r="8" spans="1:4" x14ac:dyDescent="0.3">
      <c r="D8" s="11">
        <f>SUM(D4:D7)</f>
        <v>1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workbookViewId="0">
      <selection activeCell="A9" sqref="A9"/>
    </sheetView>
  </sheetViews>
  <sheetFormatPr defaultColWidth="8.88671875" defaultRowHeight="14.4" x14ac:dyDescent="0.3"/>
  <cols>
    <col min="1" max="1" width="50.6640625" style="1" customWidth="1"/>
    <col min="2" max="4" width="20.6640625" style="1" customWidth="1"/>
    <col min="5" max="16384" width="8.88671875" style="1"/>
  </cols>
  <sheetData>
    <row r="1" spans="1:4" x14ac:dyDescent="0.3">
      <c r="A1" s="2" t="s">
        <v>0</v>
      </c>
      <c r="B1" s="2" t="s">
        <v>9</v>
      </c>
      <c r="C1" s="2" t="s">
        <v>10</v>
      </c>
      <c r="D1" s="2" t="s">
        <v>11</v>
      </c>
    </row>
    <row r="2" spans="1:4" x14ac:dyDescent="0.3">
      <c r="A2" s="3" t="s">
        <v>1</v>
      </c>
      <c r="B2" s="3" t="s">
        <v>12</v>
      </c>
      <c r="C2" s="3" t="s">
        <v>13</v>
      </c>
      <c r="D2" s="3" t="s">
        <v>14</v>
      </c>
    </row>
    <row r="3" spans="1:4" x14ac:dyDescent="0.3">
      <c r="A3" s="4" t="s">
        <v>2</v>
      </c>
      <c r="B3" s="4" t="s">
        <v>15</v>
      </c>
      <c r="C3" s="4" t="s">
        <v>13</v>
      </c>
      <c r="D3" s="4" t="s">
        <v>13</v>
      </c>
    </row>
    <row r="4" spans="1:4" ht="43.2" x14ac:dyDescent="0.3">
      <c r="A4" s="3" t="s">
        <v>108</v>
      </c>
      <c r="B4" s="3" t="s">
        <v>16</v>
      </c>
      <c r="C4" s="3" t="s">
        <v>13</v>
      </c>
      <c r="D4" s="3" t="s">
        <v>17</v>
      </c>
    </row>
    <row r="5" spans="1:4" s="13" customFormat="1" ht="43.2" x14ac:dyDescent="0.3">
      <c r="A5" s="4" t="s">
        <v>97</v>
      </c>
      <c r="B5" s="3" t="s">
        <v>18</v>
      </c>
      <c r="C5" s="3" t="s">
        <v>13</v>
      </c>
      <c r="D5" s="3" t="s">
        <v>19</v>
      </c>
    </row>
    <row r="6" spans="1:4" s="13" customFormat="1" ht="28.8" x14ac:dyDescent="0.3">
      <c r="A6" s="4" t="s">
        <v>98</v>
      </c>
      <c r="B6" s="3" t="s">
        <v>20</v>
      </c>
      <c r="C6" s="3" t="s">
        <v>21</v>
      </c>
      <c r="D6" s="3" t="s">
        <v>22</v>
      </c>
    </row>
    <row r="7" spans="1:4" s="13" customFormat="1" ht="57.6" x14ac:dyDescent="0.3">
      <c r="A7" s="4" t="s">
        <v>99</v>
      </c>
      <c r="B7" s="3" t="s">
        <v>23</v>
      </c>
      <c r="C7" s="3" t="s">
        <v>21</v>
      </c>
      <c r="D7" s="3" t="s">
        <v>17</v>
      </c>
    </row>
    <row r="8" spans="1:4" s="13" customFormat="1" ht="28.8" x14ac:dyDescent="0.3">
      <c r="A8" s="4" t="s">
        <v>100</v>
      </c>
      <c r="B8" s="3" t="s">
        <v>24</v>
      </c>
      <c r="C8" s="3" t="s">
        <v>21</v>
      </c>
      <c r="D8" s="3" t="s">
        <v>19</v>
      </c>
    </row>
    <row r="9" spans="1:4" ht="28.8" x14ac:dyDescent="0.3">
      <c r="A9" s="3" t="s">
        <v>110</v>
      </c>
      <c r="B9" s="3" t="s">
        <v>12</v>
      </c>
      <c r="C9" s="3" t="s">
        <v>13</v>
      </c>
      <c r="D9" s="3" t="s">
        <v>14</v>
      </c>
    </row>
    <row r="10" spans="1:4" s="13" customFormat="1" ht="28.8" x14ac:dyDescent="0.3">
      <c r="A10" s="4" t="s">
        <v>102</v>
      </c>
      <c r="B10" s="3" t="s">
        <v>24</v>
      </c>
      <c r="C10" s="3" t="s">
        <v>21</v>
      </c>
      <c r="D10" s="3" t="s">
        <v>19</v>
      </c>
    </row>
    <row r="11" spans="1:4" s="13" customFormat="1" ht="57.6" x14ac:dyDescent="0.3">
      <c r="A11" s="4" t="s">
        <v>103</v>
      </c>
      <c r="B11" s="3" t="s">
        <v>23</v>
      </c>
      <c r="C11" s="3" t="s">
        <v>25</v>
      </c>
      <c r="D11" s="3" t="s">
        <v>45</v>
      </c>
    </row>
    <row r="12" spans="1:4" s="13" customFormat="1" ht="28.8" x14ac:dyDescent="0.3">
      <c r="A12" s="4" t="s">
        <v>104</v>
      </c>
      <c r="B12" s="3" t="s">
        <v>23</v>
      </c>
      <c r="C12" s="3" t="s">
        <v>25</v>
      </c>
      <c r="D12" s="3" t="s">
        <v>45</v>
      </c>
    </row>
    <row r="13" spans="1:4" s="13" customFormat="1" ht="28.8" x14ac:dyDescent="0.3">
      <c r="A13" s="4" t="s">
        <v>105</v>
      </c>
      <c r="B13" s="3" t="s">
        <v>51</v>
      </c>
      <c r="C13" s="3" t="s">
        <v>52</v>
      </c>
      <c r="D13" s="3" t="s">
        <v>14</v>
      </c>
    </row>
    <row r="14" spans="1:4" s="13" customFormat="1" x14ac:dyDescent="0.3">
      <c r="A14" s="4" t="s">
        <v>106</v>
      </c>
      <c r="B14" s="3" t="s">
        <v>12</v>
      </c>
      <c r="C14" s="3" t="s">
        <v>13</v>
      </c>
      <c r="D14" s="3" t="s">
        <v>14</v>
      </c>
    </row>
    <row r="15" spans="1:4" s="13" customFormat="1" ht="28.8" x14ac:dyDescent="0.3">
      <c r="A15" s="4" t="s">
        <v>107</v>
      </c>
      <c r="B15" s="3" t="s">
        <v>12</v>
      </c>
      <c r="C15" s="3" t="s">
        <v>13</v>
      </c>
      <c r="D15" s="3" t="s">
        <v>14</v>
      </c>
    </row>
    <row r="16" spans="1:4" x14ac:dyDescent="0.3">
      <c r="A16" s="3" t="s">
        <v>3</v>
      </c>
      <c r="B16" s="3" t="s">
        <v>12</v>
      </c>
      <c r="C16" s="3" t="s">
        <v>13</v>
      </c>
      <c r="D16" s="3" t="s">
        <v>14</v>
      </c>
    </row>
    <row r="17" spans="1:4" s="13" customFormat="1" x14ac:dyDescent="0.3">
      <c r="A17" s="4" t="s">
        <v>6</v>
      </c>
      <c r="B17" s="3" t="s">
        <v>12</v>
      </c>
      <c r="C17" s="3" t="s">
        <v>13</v>
      </c>
      <c r="D17" s="3" t="s">
        <v>14</v>
      </c>
    </row>
    <row r="18" spans="1:4" s="13" customFormat="1" x14ac:dyDescent="0.3">
      <c r="A18" s="4" t="s">
        <v>7</v>
      </c>
      <c r="B18" s="3" t="s">
        <v>26</v>
      </c>
      <c r="C18" s="3" t="s">
        <v>27</v>
      </c>
      <c r="D18" s="3" t="s">
        <v>14</v>
      </c>
    </row>
    <row r="19" spans="1:4" s="13" customFormat="1" x14ac:dyDescent="0.3">
      <c r="A19" s="4" t="s">
        <v>8</v>
      </c>
      <c r="B19" s="3" t="s">
        <v>12</v>
      </c>
      <c r="C19" s="3" t="s">
        <v>13</v>
      </c>
      <c r="D19" s="3" t="s">
        <v>14</v>
      </c>
    </row>
    <row r="20" spans="1:4" x14ac:dyDescent="0.3">
      <c r="A20" s="4" t="s">
        <v>4</v>
      </c>
      <c r="B20" s="4" t="s">
        <v>15</v>
      </c>
      <c r="C20" s="4" t="s">
        <v>14</v>
      </c>
      <c r="D20" s="4" t="s">
        <v>14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2"/>
  <sheetViews>
    <sheetView topLeftCell="A19" workbookViewId="0">
      <selection activeCell="A21" sqref="A21"/>
    </sheetView>
  </sheetViews>
  <sheetFormatPr defaultColWidth="8.88671875" defaultRowHeight="14.4" x14ac:dyDescent="0.3"/>
  <cols>
    <col min="1" max="1" width="50.6640625" style="1" customWidth="1"/>
    <col min="2" max="5" width="20.6640625" style="1" customWidth="1"/>
    <col min="6" max="16384" width="8.88671875" style="1"/>
  </cols>
  <sheetData>
    <row r="1" spans="1:5" x14ac:dyDescent="0.3">
      <c r="A1" s="2" t="s">
        <v>0</v>
      </c>
      <c r="B1" s="2" t="s">
        <v>9</v>
      </c>
      <c r="C1" s="2" t="s">
        <v>10</v>
      </c>
      <c r="D1" s="2" t="s">
        <v>11</v>
      </c>
      <c r="E1" s="2" t="s">
        <v>5</v>
      </c>
    </row>
    <row r="2" spans="1:5" x14ac:dyDescent="0.3">
      <c r="A2" s="3" t="s">
        <v>1</v>
      </c>
      <c r="B2" s="3" t="s">
        <v>12</v>
      </c>
      <c r="C2" s="3" t="s">
        <v>13</v>
      </c>
      <c r="D2" s="3" t="s">
        <v>14</v>
      </c>
      <c r="E2" s="5">
        <v>15000000</v>
      </c>
    </row>
    <row r="3" spans="1:5" x14ac:dyDescent="0.3">
      <c r="A3" s="4" t="s">
        <v>2</v>
      </c>
      <c r="B3" s="4" t="s">
        <v>15</v>
      </c>
      <c r="C3" s="4" t="s">
        <v>13</v>
      </c>
      <c r="D3" s="4" t="s">
        <v>13</v>
      </c>
      <c r="E3" s="6">
        <v>0</v>
      </c>
    </row>
    <row r="4" spans="1:5" ht="57.6" x14ac:dyDescent="0.3">
      <c r="A4" s="3" t="s">
        <v>109</v>
      </c>
      <c r="B4" s="3" t="s">
        <v>16</v>
      </c>
      <c r="C4" s="3" t="s">
        <v>13</v>
      </c>
      <c r="D4" s="3" t="s">
        <v>17</v>
      </c>
      <c r="E4" s="5">
        <v>8157450</v>
      </c>
    </row>
    <row r="5" spans="1:5" ht="43.2" x14ac:dyDescent="0.3">
      <c r="A5" s="3" t="s">
        <v>97</v>
      </c>
      <c r="B5" s="3" t="s">
        <v>18</v>
      </c>
      <c r="C5" s="3" t="s">
        <v>13</v>
      </c>
      <c r="D5" s="3" t="s">
        <v>19</v>
      </c>
      <c r="E5" s="5">
        <v>2207450</v>
      </c>
    </row>
    <row r="6" spans="1:5" x14ac:dyDescent="0.3">
      <c r="A6" s="4" t="s">
        <v>28</v>
      </c>
      <c r="B6" s="4" t="s">
        <v>29</v>
      </c>
      <c r="C6" s="4" t="s">
        <v>13</v>
      </c>
      <c r="D6" s="4" t="s">
        <v>21</v>
      </c>
      <c r="E6" s="6">
        <v>0</v>
      </c>
    </row>
    <row r="7" spans="1:5" x14ac:dyDescent="0.3">
      <c r="A7" s="4" t="s">
        <v>30</v>
      </c>
      <c r="B7" s="4" t="s">
        <v>31</v>
      </c>
      <c r="C7" s="4" t="s">
        <v>32</v>
      </c>
      <c r="D7" s="4" t="s">
        <v>19</v>
      </c>
      <c r="E7" s="6">
        <v>2207450</v>
      </c>
    </row>
    <row r="8" spans="1:5" x14ac:dyDescent="0.3">
      <c r="A8" s="4" t="s">
        <v>33</v>
      </c>
      <c r="B8" s="4" t="s">
        <v>15</v>
      </c>
      <c r="C8" s="4" t="s">
        <v>19</v>
      </c>
      <c r="D8" s="4" t="s">
        <v>19</v>
      </c>
      <c r="E8" s="6">
        <v>0</v>
      </c>
    </row>
    <row r="9" spans="1:5" ht="28.8" x14ac:dyDescent="0.3">
      <c r="A9" s="3" t="s">
        <v>98</v>
      </c>
      <c r="B9" s="3" t="s">
        <v>20</v>
      </c>
      <c r="C9" s="3" t="s">
        <v>21</v>
      </c>
      <c r="D9" s="3" t="s">
        <v>22</v>
      </c>
      <c r="E9" s="5">
        <v>1585000</v>
      </c>
    </row>
    <row r="10" spans="1:5" x14ac:dyDescent="0.3">
      <c r="A10" s="4" t="s">
        <v>28</v>
      </c>
      <c r="B10" s="4" t="s">
        <v>34</v>
      </c>
      <c r="C10" s="4" t="s">
        <v>21</v>
      </c>
      <c r="D10" s="4" t="s">
        <v>35</v>
      </c>
      <c r="E10" s="6">
        <v>0</v>
      </c>
    </row>
    <row r="11" spans="1:5" x14ac:dyDescent="0.3">
      <c r="A11" s="4" t="s">
        <v>30</v>
      </c>
      <c r="B11" s="4" t="s">
        <v>36</v>
      </c>
      <c r="C11" s="4" t="s">
        <v>37</v>
      </c>
      <c r="D11" s="4" t="s">
        <v>22</v>
      </c>
      <c r="E11" s="6">
        <v>1585000</v>
      </c>
    </row>
    <row r="12" spans="1:5" x14ac:dyDescent="0.3">
      <c r="A12" s="4" t="s">
        <v>33</v>
      </c>
      <c r="B12" s="4" t="s">
        <v>15</v>
      </c>
      <c r="C12" s="4" t="s">
        <v>22</v>
      </c>
      <c r="D12" s="4" t="s">
        <v>22</v>
      </c>
      <c r="E12" s="6">
        <v>0</v>
      </c>
    </row>
    <row r="13" spans="1:5" ht="57.6" x14ac:dyDescent="0.3">
      <c r="A13" s="3" t="s">
        <v>99</v>
      </c>
      <c r="B13" s="3" t="s">
        <v>23</v>
      </c>
      <c r="C13" s="3" t="s">
        <v>21</v>
      </c>
      <c r="D13" s="3" t="s">
        <v>17</v>
      </c>
      <c r="E13" s="5">
        <v>3175000</v>
      </c>
    </row>
    <row r="14" spans="1:5" x14ac:dyDescent="0.3">
      <c r="A14" s="4" t="s">
        <v>28</v>
      </c>
      <c r="B14" s="4" t="s">
        <v>34</v>
      </c>
      <c r="C14" s="4" t="s">
        <v>21</v>
      </c>
      <c r="D14" s="4" t="s">
        <v>35</v>
      </c>
      <c r="E14" s="6">
        <v>0</v>
      </c>
    </row>
    <row r="15" spans="1:5" x14ac:dyDescent="0.3">
      <c r="A15" s="4" t="s">
        <v>30</v>
      </c>
      <c r="B15" s="4" t="s">
        <v>38</v>
      </c>
      <c r="C15" s="4" t="s">
        <v>37</v>
      </c>
      <c r="D15" s="4" t="s">
        <v>17</v>
      </c>
      <c r="E15" s="6">
        <v>3175000</v>
      </c>
    </row>
    <row r="16" spans="1:5" x14ac:dyDescent="0.3">
      <c r="A16" s="4" t="s">
        <v>39</v>
      </c>
      <c r="B16" s="4" t="s">
        <v>15</v>
      </c>
      <c r="C16" s="4" t="s">
        <v>17</v>
      </c>
      <c r="D16" s="4" t="s">
        <v>17</v>
      </c>
      <c r="E16" s="6">
        <v>0</v>
      </c>
    </row>
    <row r="17" spans="1:5" ht="28.8" x14ac:dyDescent="0.3">
      <c r="A17" s="3" t="s">
        <v>101</v>
      </c>
      <c r="B17" s="3" t="s">
        <v>24</v>
      </c>
      <c r="C17" s="3" t="s">
        <v>21</v>
      </c>
      <c r="D17" s="3" t="s">
        <v>19</v>
      </c>
      <c r="E17" s="5">
        <v>1190000</v>
      </c>
    </row>
    <row r="18" spans="1:5" x14ac:dyDescent="0.3">
      <c r="A18" s="4" t="s">
        <v>28</v>
      </c>
      <c r="B18" s="4" t="s">
        <v>34</v>
      </c>
      <c r="C18" s="4" t="s">
        <v>21</v>
      </c>
      <c r="D18" s="4" t="s">
        <v>35</v>
      </c>
      <c r="E18" s="6">
        <v>0</v>
      </c>
    </row>
    <row r="19" spans="1:5" x14ac:dyDescent="0.3">
      <c r="A19" s="4" t="s">
        <v>30</v>
      </c>
      <c r="B19" s="4" t="s">
        <v>40</v>
      </c>
      <c r="C19" s="4" t="s">
        <v>37</v>
      </c>
      <c r="D19" s="4" t="s">
        <v>19</v>
      </c>
      <c r="E19" s="6">
        <v>1190000</v>
      </c>
    </row>
    <row r="20" spans="1:5" x14ac:dyDescent="0.3">
      <c r="A20" s="4" t="s">
        <v>41</v>
      </c>
      <c r="B20" s="4" t="s">
        <v>15</v>
      </c>
      <c r="C20" s="4" t="s">
        <v>19</v>
      </c>
      <c r="D20" s="4" t="s">
        <v>19</v>
      </c>
      <c r="E20" s="6">
        <v>0</v>
      </c>
    </row>
    <row r="21" spans="1:5" ht="28.8" x14ac:dyDescent="0.3">
      <c r="A21" s="3" t="s">
        <v>110</v>
      </c>
      <c r="B21" s="3" t="s">
        <v>12</v>
      </c>
      <c r="C21" s="3" t="s">
        <v>13</v>
      </c>
      <c r="D21" s="3" t="s">
        <v>14</v>
      </c>
      <c r="E21" s="5">
        <v>5770050</v>
      </c>
    </row>
    <row r="22" spans="1:5" ht="28.8" x14ac:dyDescent="0.3">
      <c r="A22" s="3" t="s">
        <v>102</v>
      </c>
      <c r="B22" s="3" t="s">
        <v>24</v>
      </c>
      <c r="C22" s="3" t="s">
        <v>21</v>
      </c>
      <c r="D22" s="3" t="s">
        <v>19</v>
      </c>
      <c r="E22" s="5">
        <v>714000</v>
      </c>
    </row>
    <row r="23" spans="1:5" x14ac:dyDescent="0.3">
      <c r="A23" s="4" t="s">
        <v>42</v>
      </c>
      <c r="B23" s="4" t="s">
        <v>34</v>
      </c>
      <c r="C23" s="4" t="s">
        <v>21</v>
      </c>
      <c r="D23" s="4" t="s">
        <v>35</v>
      </c>
      <c r="E23" s="6">
        <v>0</v>
      </c>
    </row>
    <row r="24" spans="1:5" x14ac:dyDescent="0.3">
      <c r="A24" s="4" t="s">
        <v>43</v>
      </c>
      <c r="B24" s="4" t="s">
        <v>40</v>
      </c>
      <c r="C24" s="4" t="s">
        <v>37</v>
      </c>
      <c r="D24" s="4" t="s">
        <v>19</v>
      </c>
      <c r="E24" s="6">
        <v>714000</v>
      </c>
    </row>
    <row r="25" spans="1:5" x14ac:dyDescent="0.3">
      <c r="A25" s="4" t="s">
        <v>44</v>
      </c>
      <c r="B25" s="4" t="s">
        <v>15</v>
      </c>
      <c r="C25" s="4" t="s">
        <v>19</v>
      </c>
      <c r="D25" s="4" t="s">
        <v>19</v>
      </c>
      <c r="E25" s="6">
        <v>0</v>
      </c>
    </row>
    <row r="26" spans="1:5" ht="57.6" x14ac:dyDescent="0.3">
      <c r="A26" s="3" t="s">
        <v>103</v>
      </c>
      <c r="B26" s="3" t="s">
        <v>23</v>
      </c>
      <c r="C26" s="3" t="s">
        <v>25</v>
      </c>
      <c r="D26" s="3" t="s">
        <v>45</v>
      </c>
      <c r="E26" s="5">
        <v>2082500</v>
      </c>
    </row>
    <row r="27" spans="1:5" x14ac:dyDescent="0.3">
      <c r="A27" s="4" t="s">
        <v>42</v>
      </c>
      <c r="B27" s="4" t="s">
        <v>29</v>
      </c>
      <c r="C27" s="4" t="s">
        <v>25</v>
      </c>
      <c r="D27" s="4" t="s">
        <v>46</v>
      </c>
      <c r="E27" s="6">
        <v>0</v>
      </c>
    </row>
    <row r="28" spans="1:5" x14ac:dyDescent="0.3">
      <c r="A28" s="4" t="s">
        <v>43</v>
      </c>
      <c r="B28" s="4" t="s">
        <v>47</v>
      </c>
      <c r="C28" s="4" t="s">
        <v>48</v>
      </c>
      <c r="D28" s="4" t="s">
        <v>45</v>
      </c>
      <c r="E28" s="6">
        <v>2082500</v>
      </c>
    </row>
    <row r="29" spans="1:5" x14ac:dyDescent="0.3">
      <c r="A29" s="4" t="s">
        <v>49</v>
      </c>
      <c r="B29" s="4" t="s">
        <v>15</v>
      </c>
      <c r="C29" s="4" t="s">
        <v>45</v>
      </c>
      <c r="D29" s="4" t="s">
        <v>45</v>
      </c>
      <c r="E29" s="6">
        <v>0</v>
      </c>
    </row>
    <row r="30" spans="1:5" ht="28.8" x14ac:dyDescent="0.3">
      <c r="A30" s="3" t="s">
        <v>104</v>
      </c>
      <c r="B30" s="3" t="s">
        <v>23</v>
      </c>
      <c r="C30" s="3" t="s">
        <v>25</v>
      </c>
      <c r="D30" s="3" t="s">
        <v>45</v>
      </c>
      <c r="E30" s="5">
        <v>892500</v>
      </c>
    </row>
    <row r="31" spans="1:5" x14ac:dyDescent="0.3">
      <c r="A31" s="4" t="s">
        <v>42</v>
      </c>
      <c r="B31" s="4" t="s">
        <v>29</v>
      </c>
      <c r="C31" s="4" t="s">
        <v>25</v>
      </c>
      <c r="D31" s="4" t="s">
        <v>46</v>
      </c>
      <c r="E31" s="6">
        <v>0</v>
      </c>
    </row>
    <row r="32" spans="1:5" x14ac:dyDescent="0.3">
      <c r="A32" s="4" t="s">
        <v>43</v>
      </c>
      <c r="B32" s="4" t="s">
        <v>47</v>
      </c>
      <c r="C32" s="4" t="s">
        <v>48</v>
      </c>
      <c r="D32" s="4" t="s">
        <v>45</v>
      </c>
      <c r="E32" s="6">
        <v>892500</v>
      </c>
    </row>
    <row r="33" spans="1:5" x14ac:dyDescent="0.3">
      <c r="A33" s="4" t="s">
        <v>50</v>
      </c>
      <c r="B33" s="4" t="s">
        <v>15</v>
      </c>
      <c r="C33" s="4" t="s">
        <v>45</v>
      </c>
      <c r="D33" s="4" t="s">
        <v>45</v>
      </c>
      <c r="E33" s="6">
        <v>0</v>
      </c>
    </row>
    <row r="34" spans="1:5" ht="28.8" x14ac:dyDescent="0.3">
      <c r="A34" s="3" t="s">
        <v>105</v>
      </c>
      <c r="B34" s="3" t="s">
        <v>51</v>
      </c>
      <c r="C34" s="3" t="s">
        <v>52</v>
      </c>
      <c r="D34" s="3" t="s">
        <v>14</v>
      </c>
      <c r="E34" s="5">
        <v>595000</v>
      </c>
    </row>
    <row r="35" spans="1:5" x14ac:dyDescent="0.3">
      <c r="A35" s="4" t="s">
        <v>42</v>
      </c>
      <c r="B35" s="4" t="s">
        <v>29</v>
      </c>
      <c r="C35" s="4" t="s">
        <v>52</v>
      </c>
      <c r="D35" s="4" t="s">
        <v>53</v>
      </c>
      <c r="E35" s="6">
        <v>0</v>
      </c>
    </row>
    <row r="36" spans="1:5" x14ac:dyDescent="0.3">
      <c r="A36" s="4" t="s">
        <v>43</v>
      </c>
      <c r="B36" s="4" t="s">
        <v>54</v>
      </c>
      <c r="C36" s="4" t="s">
        <v>55</v>
      </c>
      <c r="D36" s="4" t="s">
        <v>14</v>
      </c>
      <c r="E36" s="6">
        <v>595000</v>
      </c>
    </row>
    <row r="37" spans="1:5" x14ac:dyDescent="0.3">
      <c r="A37" s="4" t="s">
        <v>56</v>
      </c>
      <c r="B37" s="4" t="s">
        <v>15</v>
      </c>
      <c r="C37" s="4" t="s">
        <v>14</v>
      </c>
      <c r="D37" s="4" t="s">
        <v>14</v>
      </c>
      <c r="E37" s="6">
        <v>0</v>
      </c>
    </row>
    <row r="38" spans="1:5" ht="28.8" x14ac:dyDescent="0.3">
      <c r="A38" s="3" t="s">
        <v>106</v>
      </c>
      <c r="B38" s="3" t="s">
        <v>12</v>
      </c>
      <c r="C38" s="3" t="s">
        <v>13</v>
      </c>
      <c r="D38" s="3" t="s">
        <v>14</v>
      </c>
      <c r="E38" s="5">
        <v>595000</v>
      </c>
    </row>
    <row r="39" spans="1:5" x14ac:dyDescent="0.3">
      <c r="A39" s="4" t="s">
        <v>42</v>
      </c>
      <c r="B39" s="4" t="s">
        <v>34</v>
      </c>
      <c r="C39" s="4" t="s">
        <v>13</v>
      </c>
      <c r="D39" s="4" t="s">
        <v>57</v>
      </c>
      <c r="E39" s="6">
        <v>0</v>
      </c>
    </row>
    <row r="40" spans="1:5" x14ac:dyDescent="0.3">
      <c r="A40" s="4" t="s">
        <v>43</v>
      </c>
      <c r="B40" s="4" t="s">
        <v>58</v>
      </c>
      <c r="C40" s="4" t="s">
        <v>21</v>
      </c>
      <c r="D40" s="4" t="s">
        <v>14</v>
      </c>
      <c r="E40" s="6">
        <v>595000</v>
      </c>
    </row>
    <row r="41" spans="1:5" x14ac:dyDescent="0.3">
      <c r="A41" s="4" t="s">
        <v>59</v>
      </c>
      <c r="B41" s="4" t="s">
        <v>15</v>
      </c>
      <c r="C41" s="4" t="s">
        <v>14</v>
      </c>
      <c r="D41" s="4" t="s">
        <v>14</v>
      </c>
      <c r="E41" s="6">
        <v>0</v>
      </c>
    </row>
    <row r="42" spans="1:5" ht="28.8" x14ac:dyDescent="0.3">
      <c r="A42" s="3" t="s">
        <v>107</v>
      </c>
      <c r="B42" s="3" t="s">
        <v>12</v>
      </c>
      <c r="C42" s="3" t="s">
        <v>13</v>
      </c>
      <c r="D42" s="3" t="s">
        <v>14</v>
      </c>
      <c r="E42" s="5">
        <v>891050</v>
      </c>
    </row>
    <row r="43" spans="1:5" x14ac:dyDescent="0.3">
      <c r="A43" s="4" t="s">
        <v>42</v>
      </c>
      <c r="B43" s="4" t="s">
        <v>34</v>
      </c>
      <c r="C43" s="4" t="s">
        <v>13</v>
      </c>
      <c r="D43" s="4" t="s">
        <v>57</v>
      </c>
      <c r="E43" s="6">
        <v>0</v>
      </c>
    </row>
    <row r="44" spans="1:5" x14ac:dyDescent="0.3">
      <c r="A44" s="4" t="s">
        <v>43</v>
      </c>
      <c r="B44" s="4" t="s">
        <v>58</v>
      </c>
      <c r="C44" s="4" t="s">
        <v>21</v>
      </c>
      <c r="D44" s="4" t="s">
        <v>14</v>
      </c>
      <c r="E44" s="6">
        <v>891050</v>
      </c>
    </row>
    <row r="45" spans="1:5" x14ac:dyDescent="0.3">
      <c r="A45" s="4" t="s">
        <v>60</v>
      </c>
      <c r="B45" s="4" t="s">
        <v>15</v>
      </c>
      <c r="C45" s="4" t="s">
        <v>14</v>
      </c>
      <c r="D45" s="4" t="s">
        <v>14</v>
      </c>
      <c r="E45" s="6">
        <v>0</v>
      </c>
    </row>
    <row r="46" spans="1:5" x14ac:dyDescent="0.3">
      <c r="A46" s="3" t="s">
        <v>3</v>
      </c>
      <c r="B46" s="3" t="s">
        <v>12</v>
      </c>
      <c r="C46" s="3" t="s">
        <v>13</v>
      </c>
      <c r="D46" s="3" t="s">
        <v>14</v>
      </c>
      <c r="E46" s="5">
        <v>1072500</v>
      </c>
    </row>
    <row r="47" spans="1:5" x14ac:dyDescent="0.3">
      <c r="A47" s="3" t="s">
        <v>6</v>
      </c>
      <c r="B47" s="3" t="s">
        <v>12</v>
      </c>
      <c r="C47" s="3" t="s">
        <v>13</v>
      </c>
      <c r="D47" s="3" t="s">
        <v>14</v>
      </c>
      <c r="E47" s="5">
        <v>892500</v>
      </c>
    </row>
    <row r="48" spans="1:5" x14ac:dyDescent="0.3">
      <c r="A48" s="3" t="s">
        <v>61</v>
      </c>
      <c r="B48" s="3" t="s">
        <v>12</v>
      </c>
      <c r="C48" s="3" t="s">
        <v>13</v>
      </c>
      <c r="D48" s="3" t="s">
        <v>14</v>
      </c>
      <c r="E48" s="5">
        <v>202500</v>
      </c>
    </row>
    <row r="49" spans="1:5" x14ac:dyDescent="0.3">
      <c r="A49" s="4" t="s">
        <v>42</v>
      </c>
      <c r="B49" s="4" t="s">
        <v>62</v>
      </c>
      <c r="C49" s="4" t="s">
        <v>13</v>
      </c>
      <c r="D49" s="4" t="s">
        <v>63</v>
      </c>
      <c r="E49" s="6">
        <v>0</v>
      </c>
    </row>
    <row r="50" spans="1:5" x14ac:dyDescent="0.3">
      <c r="A50" s="4" t="s">
        <v>43</v>
      </c>
      <c r="B50" s="4" t="s">
        <v>64</v>
      </c>
      <c r="C50" s="4" t="s">
        <v>65</v>
      </c>
      <c r="D50" s="4" t="s">
        <v>14</v>
      </c>
      <c r="E50" s="6">
        <v>202500</v>
      </c>
    </row>
    <row r="51" spans="1:5" x14ac:dyDescent="0.3">
      <c r="A51" s="4" t="s">
        <v>66</v>
      </c>
      <c r="B51" s="4" t="s">
        <v>15</v>
      </c>
      <c r="C51" s="4" t="s">
        <v>14</v>
      </c>
      <c r="D51" s="4" t="s">
        <v>14</v>
      </c>
      <c r="E51" s="6">
        <v>0</v>
      </c>
    </row>
    <row r="52" spans="1:5" ht="28.8" x14ac:dyDescent="0.3">
      <c r="A52" s="3" t="s">
        <v>67</v>
      </c>
      <c r="B52" s="3" t="s">
        <v>12</v>
      </c>
      <c r="C52" s="3" t="s">
        <v>13</v>
      </c>
      <c r="D52" s="3" t="s">
        <v>14</v>
      </c>
      <c r="E52" s="5">
        <v>172500</v>
      </c>
    </row>
    <row r="53" spans="1:5" x14ac:dyDescent="0.3">
      <c r="A53" s="4" t="s">
        <v>42</v>
      </c>
      <c r="B53" s="4" t="s">
        <v>62</v>
      </c>
      <c r="C53" s="4" t="s">
        <v>13</v>
      </c>
      <c r="D53" s="4" t="s">
        <v>63</v>
      </c>
      <c r="E53" s="6">
        <v>0</v>
      </c>
    </row>
    <row r="54" spans="1:5" x14ac:dyDescent="0.3">
      <c r="A54" s="4" t="s">
        <v>43</v>
      </c>
      <c r="B54" s="4" t="s">
        <v>64</v>
      </c>
      <c r="C54" s="4" t="s">
        <v>65</v>
      </c>
      <c r="D54" s="4" t="s">
        <v>14</v>
      </c>
      <c r="E54" s="6">
        <v>172500</v>
      </c>
    </row>
    <row r="55" spans="1:5" x14ac:dyDescent="0.3">
      <c r="A55" s="4" t="s">
        <v>66</v>
      </c>
      <c r="B55" s="4" t="s">
        <v>15</v>
      </c>
      <c r="C55" s="4" t="s">
        <v>14</v>
      </c>
      <c r="D55" s="4" t="s">
        <v>14</v>
      </c>
      <c r="E55" s="6">
        <v>0</v>
      </c>
    </row>
    <row r="56" spans="1:5" ht="28.8" x14ac:dyDescent="0.3">
      <c r="A56" s="3" t="s">
        <v>68</v>
      </c>
      <c r="B56" s="3" t="s">
        <v>12</v>
      </c>
      <c r="C56" s="3" t="s">
        <v>13</v>
      </c>
      <c r="D56" s="3" t="s">
        <v>14</v>
      </c>
      <c r="E56" s="5">
        <v>172500</v>
      </c>
    </row>
    <row r="57" spans="1:5" x14ac:dyDescent="0.3">
      <c r="A57" s="4" t="s">
        <v>42</v>
      </c>
      <c r="B57" s="4" t="s">
        <v>62</v>
      </c>
      <c r="C57" s="4" t="s">
        <v>13</v>
      </c>
      <c r="D57" s="4" t="s">
        <v>63</v>
      </c>
      <c r="E57" s="6">
        <v>0</v>
      </c>
    </row>
    <row r="58" spans="1:5" x14ac:dyDescent="0.3">
      <c r="A58" s="4" t="s">
        <v>43</v>
      </c>
      <c r="B58" s="4" t="s">
        <v>64</v>
      </c>
      <c r="C58" s="4" t="s">
        <v>65</v>
      </c>
      <c r="D58" s="4" t="s">
        <v>14</v>
      </c>
      <c r="E58" s="6">
        <v>172500</v>
      </c>
    </row>
    <row r="59" spans="1:5" x14ac:dyDescent="0.3">
      <c r="A59" s="4" t="s">
        <v>66</v>
      </c>
      <c r="B59" s="4" t="s">
        <v>15</v>
      </c>
      <c r="C59" s="4" t="s">
        <v>14</v>
      </c>
      <c r="D59" s="4" t="s">
        <v>14</v>
      </c>
      <c r="E59" s="6">
        <v>0</v>
      </c>
    </row>
    <row r="60" spans="1:5" x14ac:dyDescent="0.3">
      <c r="A60" s="3" t="s">
        <v>69</v>
      </c>
      <c r="B60" s="3" t="s">
        <v>12</v>
      </c>
      <c r="C60" s="3" t="s">
        <v>13</v>
      </c>
      <c r="D60" s="3" t="s">
        <v>14</v>
      </c>
      <c r="E60" s="5">
        <v>172500</v>
      </c>
    </row>
    <row r="61" spans="1:5" x14ac:dyDescent="0.3">
      <c r="A61" s="4" t="s">
        <v>42</v>
      </c>
      <c r="B61" s="4" t="s">
        <v>62</v>
      </c>
      <c r="C61" s="4" t="s">
        <v>13</v>
      </c>
      <c r="D61" s="4" t="s">
        <v>63</v>
      </c>
      <c r="E61" s="6">
        <v>0</v>
      </c>
    </row>
    <row r="62" spans="1:5" x14ac:dyDescent="0.3">
      <c r="A62" s="4" t="s">
        <v>43</v>
      </c>
      <c r="B62" s="4" t="s">
        <v>64</v>
      </c>
      <c r="C62" s="4" t="s">
        <v>65</v>
      </c>
      <c r="D62" s="4" t="s">
        <v>14</v>
      </c>
      <c r="E62" s="6">
        <v>172500</v>
      </c>
    </row>
    <row r="63" spans="1:5" x14ac:dyDescent="0.3">
      <c r="A63" s="4" t="s">
        <v>66</v>
      </c>
      <c r="B63" s="4" t="s">
        <v>15</v>
      </c>
      <c r="C63" s="4" t="s">
        <v>14</v>
      </c>
      <c r="D63" s="4" t="s">
        <v>14</v>
      </c>
      <c r="E63" s="6">
        <v>0</v>
      </c>
    </row>
    <row r="64" spans="1:5" ht="28.8" x14ac:dyDescent="0.3">
      <c r="A64" s="3" t="s">
        <v>70</v>
      </c>
      <c r="B64" s="3" t="s">
        <v>12</v>
      </c>
      <c r="C64" s="3" t="s">
        <v>13</v>
      </c>
      <c r="D64" s="3" t="s">
        <v>14</v>
      </c>
      <c r="E64" s="5">
        <v>172500</v>
      </c>
    </row>
    <row r="65" spans="1:5" x14ac:dyDescent="0.3">
      <c r="A65" s="4" t="s">
        <v>42</v>
      </c>
      <c r="B65" s="4" t="s">
        <v>62</v>
      </c>
      <c r="C65" s="4" t="s">
        <v>13</v>
      </c>
      <c r="D65" s="4" t="s">
        <v>63</v>
      </c>
      <c r="E65" s="6">
        <v>0</v>
      </c>
    </row>
    <row r="66" spans="1:5" x14ac:dyDescent="0.3">
      <c r="A66" s="4" t="s">
        <v>43</v>
      </c>
      <c r="B66" s="4" t="s">
        <v>64</v>
      </c>
      <c r="C66" s="4" t="s">
        <v>65</v>
      </c>
      <c r="D66" s="4" t="s">
        <v>14</v>
      </c>
      <c r="E66" s="6">
        <v>172500</v>
      </c>
    </row>
    <row r="67" spans="1:5" x14ac:dyDescent="0.3">
      <c r="A67" s="4" t="s">
        <v>66</v>
      </c>
      <c r="B67" s="4" t="s">
        <v>15</v>
      </c>
      <c r="C67" s="4" t="s">
        <v>14</v>
      </c>
      <c r="D67" s="4" t="s">
        <v>14</v>
      </c>
      <c r="E67" s="6">
        <v>0</v>
      </c>
    </row>
    <row r="68" spans="1:5" x14ac:dyDescent="0.3">
      <c r="A68" s="3" t="s">
        <v>7</v>
      </c>
      <c r="B68" s="3" t="s">
        <v>26</v>
      </c>
      <c r="C68" s="3" t="s">
        <v>27</v>
      </c>
      <c r="D68" s="3" t="s">
        <v>14</v>
      </c>
      <c r="E68" s="5">
        <v>80000</v>
      </c>
    </row>
    <row r="69" spans="1:5" x14ac:dyDescent="0.3">
      <c r="A69" s="3" t="s">
        <v>71</v>
      </c>
      <c r="B69" s="3" t="s">
        <v>34</v>
      </c>
      <c r="C69" s="3" t="s">
        <v>27</v>
      </c>
      <c r="D69" s="3" t="s">
        <v>72</v>
      </c>
      <c r="E69" s="5">
        <v>30000</v>
      </c>
    </row>
    <row r="70" spans="1:5" x14ac:dyDescent="0.3">
      <c r="A70" s="4" t="s">
        <v>42</v>
      </c>
      <c r="B70" s="4" t="s">
        <v>73</v>
      </c>
      <c r="C70" s="4" t="s">
        <v>27</v>
      </c>
      <c r="D70" s="4" t="s">
        <v>74</v>
      </c>
      <c r="E70" s="6">
        <v>0</v>
      </c>
    </row>
    <row r="71" spans="1:5" x14ac:dyDescent="0.3">
      <c r="A71" s="4" t="s">
        <v>43</v>
      </c>
      <c r="B71" s="4" t="s">
        <v>75</v>
      </c>
      <c r="C71" s="4" t="s">
        <v>76</v>
      </c>
      <c r="D71" s="4" t="s">
        <v>72</v>
      </c>
      <c r="E71" s="6">
        <v>30000</v>
      </c>
    </row>
    <row r="72" spans="1:5" x14ac:dyDescent="0.3">
      <c r="A72" s="4" t="s">
        <v>77</v>
      </c>
      <c r="B72" s="4" t="s">
        <v>15</v>
      </c>
      <c r="C72" s="4" t="s">
        <v>72</v>
      </c>
      <c r="D72" s="4" t="s">
        <v>72</v>
      </c>
      <c r="E72" s="6">
        <v>0</v>
      </c>
    </row>
    <row r="73" spans="1:5" x14ac:dyDescent="0.3">
      <c r="A73" s="3" t="s">
        <v>78</v>
      </c>
      <c r="B73" s="3" t="s">
        <v>79</v>
      </c>
      <c r="C73" s="3" t="s">
        <v>80</v>
      </c>
      <c r="D73" s="3" t="s">
        <v>14</v>
      </c>
      <c r="E73" s="5">
        <v>50000</v>
      </c>
    </row>
    <row r="74" spans="1:5" x14ac:dyDescent="0.3">
      <c r="A74" s="4" t="s">
        <v>42</v>
      </c>
      <c r="B74" s="4" t="s">
        <v>75</v>
      </c>
      <c r="C74" s="4" t="s">
        <v>80</v>
      </c>
      <c r="D74" s="4" t="s">
        <v>45</v>
      </c>
      <c r="E74" s="6">
        <v>0</v>
      </c>
    </row>
    <row r="75" spans="1:5" x14ac:dyDescent="0.3">
      <c r="A75" s="4" t="s">
        <v>43</v>
      </c>
      <c r="B75" s="4" t="s">
        <v>75</v>
      </c>
      <c r="C75" s="4" t="s">
        <v>81</v>
      </c>
      <c r="D75" s="4" t="s">
        <v>14</v>
      </c>
      <c r="E75" s="6">
        <v>50000</v>
      </c>
    </row>
    <row r="76" spans="1:5" x14ac:dyDescent="0.3">
      <c r="A76" s="4" t="s">
        <v>82</v>
      </c>
      <c r="B76" s="4" t="s">
        <v>15</v>
      </c>
      <c r="C76" s="4" t="s">
        <v>14</v>
      </c>
      <c r="D76" s="4" t="s">
        <v>14</v>
      </c>
      <c r="E76" s="6">
        <v>0</v>
      </c>
    </row>
    <row r="77" spans="1:5" x14ac:dyDescent="0.3">
      <c r="A77" s="3" t="s">
        <v>8</v>
      </c>
      <c r="B77" s="3" t="s">
        <v>12</v>
      </c>
      <c r="C77" s="3" t="s">
        <v>13</v>
      </c>
      <c r="D77" s="3" t="s">
        <v>14</v>
      </c>
      <c r="E77" s="5">
        <v>100000</v>
      </c>
    </row>
    <row r="78" spans="1:5" x14ac:dyDescent="0.3">
      <c r="A78" s="3" t="s">
        <v>83</v>
      </c>
      <c r="B78" s="3" t="s">
        <v>12</v>
      </c>
      <c r="C78" s="3" t="s">
        <v>13</v>
      </c>
      <c r="D78" s="3" t="s">
        <v>14</v>
      </c>
      <c r="E78" s="5">
        <v>100000</v>
      </c>
    </row>
    <row r="79" spans="1:5" x14ac:dyDescent="0.3">
      <c r="A79" s="4" t="s">
        <v>42</v>
      </c>
      <c r="B79" s="4" t="s">
        <v>84</v>
      </c>
      <c r="C79" s="4" t="s">
        <v>13</v>
      </c>
      <c r="D79" s="4" t="s">
        <v>85</v>
      </c>
      <c r="E79" s="6">
        <v>0</v>
      </c>
    </row>
    <row r="80" spans="1:5" x14ac:dyDescent="0.3">
      <c r="A80" s="4" t="s">
        <v>43</v>
      </c>
      <c r="B80" s="4" t="s">
        <v>86</v>
      </c>
      <c r="C80" s="4" t="s">
        <v>87</v>
      </c>
      <c r="D80" s="4" t="s">
        <v>14</v>
      </c>
      <c r="E80" s="6">
        <v>100000</v>
      </c>
    </row>
    <row r="81" spans="1:5" x14ac:dyDescent="0.3">
      <c r="A81" s="4" t="s">
        <v>66</v>
      </c>
      <c r="B81" s="4" t="s">
        <v>15</v>
      </c>
      <c r="C81" s="4" t="s">
        <v>14</v>
      </c>
      <c r="D81" s="4" t="s">
        <v>14</v>
      </c>
      <c r="E81" s="6">
        <v>0</v>
      </c>
    </row>
    <row r="82" spans="1:5" x14ac:dyDescent="0.3">
      <c r="A82" s="4" t="s">
        <v>4</v>
      </c>
      <c r="B82" s="4" t="s">
        <v>15</v>
      </c>
      <c r="C82" s="4" t="s">
        <v>14</v>
      </c>
      <c r="D82" s="4" t="s">
        <v>14</v>
      </c>
      <c r="E82" s="6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8"/>
  <sheetViews>
    <sheetView workbookViewId="0">
      <selection activeCell="A9" sqref="A9"/>
    </sheetView>
  </sheetViews>
  <sheetFormatPr defaultColWidth="8.88671875" defaultRowHeight="14.4" x14ac:dyDescent="0.3"/>
  <cols>
    <col min="1" max="1" width="50.6640625" style="1" customWidth="1"/>
    <col min="2" max="5" width="20.6640625" style="1" customWidth="1"/>
    <col min="6" max="16384" width="8.88671875" style="1"/>
  </cols>
  <sheetData>
    <row r="1" spans="1:5" x14ac:dyDescent="0.3">
      <c r="A1" s="2" t="s">
        <v>0</v>
      </c>
      <c r="B1" s="2" t="s">
        <v>9</v>
      </c>
      <c r="C1" s="2" t="s">
        <v>10</v>
      </c>
      <c r="D1" s="2" t="s">
        <v>11</v>
      </c>
      <c r="E1" s="2" t="s">
        <v>5</v>
      </c>
    </row>
    <row r="2" spans="1:5" x14ac:dyDescent="0.3">
      <c r="A2" s="3" t="s">
        <v>1</v>
      </c>
      <c r="B2" s="3" t="s">
        <v>12</v>
      </c>
      <c r="C2" s="3" t="s">
        <v>13</v>
      </c>
      <c r="D2" s="3" t="s">
        <v>14</v>
      </c>
      <c r="E2" s="5">
        <v>15000000</v>
      </c>
    </row>
    <row r="3" spans="1:5" x14ac:dyDescent="0.3">
      <c r="A3" s="4" t="s">
        <v>2</v>
      </c>
      <c r="B3" s="4" t="s">
        <v>15</v>
      </c>
      <c r="C3" s="4" t="s">
        <v>13</v>
      </c>
      <c r="D3" s="4" t="s">
        <v>13</v>
      </c>
      <c r="E3" s="6">
        <v>0</v>
      </c>
    </row>
    <row r="4" spans="1:5" ht="57.6" x14ac:dyDescent="0.3">
      <c r="A4" s="3" t="str">
        <f>+POA!A4</f>
        <v xml:space="preserve">   COMPONENTE 1. Fortalecimiento de las capacidades de la ANDJE para mejorar la eficiencia de las Entidades del nivel nacional que hacen parte del sistema de defensa jurídica.</v>
      </c>
      <c r="B4" s="3" t="s">
        <v>16</v>
      </c>
      <c r="C4" s="3" t="s">
        <v>13</v>
      </c>
      <c r="D4" s="3" t="s">
        <v>17</v>
      </c>
      <c r="E4" s="5">
        <v>8157450</v>
      </c>
    </row>
    <row r="5" spans="1:5" s="13" customFormat="1" ht="43.2" x14ac:dyDescent="0.3">
      <c r="A5" s="4" t="str">
        <f>+POA!A5</f>
        <v>1.1.1. Modelo integral de Gestión por Resultados para la Prevención y la Defensa Jurídica diseñado e implementado. SBCC.</v>
      </c>
      <c r="B5" s="4" t="s">
        <v>18</v>
      </c>
      <c r="C5" s="4" t="s">
        <v>13</v>
      </c>
      <c r="D5" s="4" t="s">
        <v>19</v>
      </c>
      <c r="E5" s="6">
        <v>2207450</v>
      </c>
    </row>
    <row r="6" spans="1:5" s="13" customFormat="1" ht="28.8" x14ac:dyDescent="0.3">
      <c r="A6" s="4" t="str">
        <f>+POA!A9</f>
        <v>1.1.2. Modelo de Arquitectura de Datos diseñado e implementado. SBCC.</v>
      </c>
      <c r="B6" s="4" t="s">
        <v>20</v>
      </c>
      <c r="C6" s="4" t="s">
        <v>21</v>
      </c>
      <c r="D6" s="4" t="s">
        <v>22</v>
      </c>
      <c r="E6" s="6">
        <v>1585000</v>
      </c>
    </row>
    <row r="7" spans="1:5" s="13" customFormat="1" ht="57.6" x14ac:dyDescent="0.3">
      <c r="A7" s="4" t="str">
        <f>+POA!A13</f>
        <v>1.1.3. Portafolio actual de productos y servicios diagnosticado y optimizado y nuevos productos y servicios del portafolio diseñados (Gestión de casos, expediente electrónico, entre los principales). SBCC.</v>
      </c>
      <c r="B7" s="4" t="s">
        <v>23</v>
      </c>
      <c r="C7" s="4" t="s">
        <v>21</v>
      </c>
      <c r="D7" s="4" t="s">
        <v>17</v>
      </c>
      <c r="E7" s="6">
        <v>3175000</v>
      </c>
    </row>
    <row r="8" spans="1:5" s="13" customFormat="1" ht="28.8" x14ac:dyDescent="0.3">
      <c r="A8" s="4" t="str">
        <f>+POA!A17</f>
        <v>1.1.4. Herramienta para la gestión de grupos de interés (CRM) diseñada e implementada. LPI.</v>
      </c>
      <c r="B8" s="4" t="s">
        <v>24</v>
      </c>
      <c r="C8" s="4" t="s">
        <v>21</v>
      </c>
      <c r="D8" s="4" t="s">
        <v>19</v>
      </c>
      <c r="E8" s="6">
        <v>1190000</v>
      </c>
    </row>
    <row r="9" spans="1:5" ht="57.6" x14ac:dyDescent="0.3">
      <c r="A9" s="3" t="str">
        <f>+POA!A21</f>
        <v>COMPONENTE 2. Fortalecimiento de la gestión del conocimiento basado en evidencia del SDJ del Estado</v>
      </c>
      <c r="B9" s="3" t="s">
        <v>12</v>
      </c>
      <c r="C9" s="3" t="s">
        <v>13</v>
      </c>
      <c r="D9" s="3" t="s">
        <v>14</v>
      </c>
      <c r="E9" s="5">
        <v>5770050</v>
      </c>
    </row>
    <row r="10" spans="1:5" s="13" customFormat="1" ht="28.8" x14ac:dyDescent="0.3">
      <c r="A10" s="4" t="str">
        <f>+POA!A22</f>
        <v>2.1.1. Nuevos módulos de eKOGUI diseñados e implementados. LPN.</v>
      </c>
      <c r="B10" s="4" t="s">
        <v>24</v>
      </c>
      <c r="C10" s="4" t="s">
        <v>21</v>
      </c>
      <c r="D10" s="4" t="s">
        <v>19</v>
      </c>
      <c r="E10" s="6">
        <v>714000</v>
      </c>
    </row>
    <row r="11" spans="1:5" s="13" customFormat="1" ht="57.6" x14ac:dyDescent="0.3">
      <c r="A11" s="4" t="str">
        <f>+POA!A26</f>
        <v>2.1.2. Modelo predictivo y prospectivo diseñado y desarrollado (Tablero de control, modelo de analítica y calidad de datos  y herramientas descriptivas de georeferenciación). LPI.</v>
      </c>
      <c r="B11" s="4" t="s">
        <v>23</v>
      </c>
      <c r="C11" s="4" t="s">
        <v>25</v>
      </c>
      <c r="D11" s="4" t="s">
        <v>45</v>
      </c>
      <c r="E11" s="6">
        <v>2082500</v>
      </c>
    </row>
    <row r="12" spans="1:5" s="13" customFormat="1" ht="28.8" x14ac:dyDescent="0.3">
      <c r="A12" s="4" t="str">
        <f>+POA!A30</f>
        <v>2.1.3. Arquitectura de integración e  Interoperabilidad desarrollada e implementada. SBCC.</v>
      </c>
      <c r="B12" s="4" t="s">
        <v>23</v>
      </c>
      <c r="C12" s="4" t="s">
        <v>25</v>
      </c>
      <c r="D12" s="4" t="s">
        <v>45</v>
      </c>
      <c r="E12" s="6">
        <v>892500</v>
      </c>
    </row>
    <row r="13" spans="1:5" s="13" customFormat="1" ht="28.8" x14ac:dyDescent="0.3">
      <c r="A13" s="4" t="str">
        <f>+POA!A34</f>
        <v>2.1.4. Estrategia de gestión de conocimiento diagnosticada, optimizada e implementada. SBCC.</v>
      </c>
      <c r="B13" s="4" t="s">
        <v>51</v>
      </c>
      <c r="C13" s="4" t="s">
        <v>52</v>
      </c>
      <c r="D13" s="4" t="s">
        <v>14</v>
      </c>
      <c r="E13" s="6">
        <v>595000</v>
      </c>
    </row>
    <row r="14" spans="1:5" s="13" customFormat="1" x14ac:dyDescent="0.3">
      <c r="A14" s="4" t="str">
        <f>+POA!A38</f>
        <v>2.1.5.  Protecciones de ciberseguridad desarrolladas. SBCC.</v>
      </c>
      <c r="B14" s="4" t="s">
        <v>12</v>
      </c>
      <c r="C14" s="4" t="s">
        <v>13</v>
      </c>
      <c r="D14" s="4" t="s">
        <v>14</v>
      </c>
      <c r="E14" s="6">
        <v>595000</v>
      </c>
    </row>
    <row r="15" spans="1:5" s="13" customFormat="1" ht="28.8" x14ac:dyDescent="0.3">
      <c r="A15" s="4" t="str">
        <f>+POA!A42</f>
        <v>2.1.6. Plan de adquisiciones de infraestuctura y servicios TIC ejecutado. LPN.</v>
      </c>
      <c r="B15" s="4" t="s">
        <v>12</v>
      </c>
      <c r="C15" s="4" t="s">
        <v>13</v>
      </c>
      <c r="D15" s="4" t="s">
        <v>14</v>
      </c>
      <c r="E15" s="6">
        <v>891050</v>
      </c>
    </row>
    <row r="16" spans="1:5" x14ac:dyDescent="0.3">
      <c r="A16" s="3" t="s">
        <v>3</v>
      </c>
      <c r="B16" s="3" t="s">
        <v>12</v>
      </c>
      <c r="C16" s="3" t="s">
        <v>13</v>
      </c>
      <c r="D16" s="3" t="s">
        <v>14</v>
      </c>
      <c r="E16" s="5">
        <v>1072500</v>
      </c>
    </row>
    <row r="17" spans="1:5" x14ac:dyDescent="0.3">
      <c r="A17" s="3" t="s">
        <v>6</v>
      </c>
      <c r="B17" s="3" t="s">
        <v>12</v>
      </c>
      <c r="C17" s="3" t="s">
        <v>13</v>
      </c>
      <c r="D17" s="3" t="s">
        <v>14</v>
      </c>
      <c r="E17" s="5">
        <v>892500</v>
      </c>
    </row>
    <row r="18" spans="1:5" s="13" customFormat="1" x14ac:dyDescent="0.3">
      <c r="A18" s="4" t="s">
        <v>61</v>
      </c>
      <c r="B18" s="4" t="s">
        <v>12</v>
      </c>
      <c r="C18" s="4" t="s">
        <v>13</v>
      </c>
      <c r="D18" s="4" t="s">
        <v>14</v>
      </c>
      <c r="E18" s="6">
        <v>202500</v>
      </c>
    </row>
    <row r="19" spans="1:5" s="13" customFormat="1" ht="28.8" x14ac:dyDescent="0.3">
      <c r="A19" s="4" t="s">
        <v>67</v>
      </c>
      <c r="B19" s="4" t="s">
        <v>12</v>
      </c>
      <c r="C19" s="4" t="s">
        <v>13</v>
      </c>
      <c r="D19" s="4" t="s">
        <v>14</v>
      </c>
      <c r="E19" s="6">
        <v>172500</v>
      </c>
    </row>
    <row r="20" spans="1:5" s="13" customFormat="1" ht="28.8" x14ac:dyDescent="0.3">
      <c r="A20" s="4" t="s">
        <v>68</v>
      </c>
      <c r="B20" s="4" t="s">
        <v>12</v>
      </c>
      <c r="C20" s="4" t="s">
        <v>13</v>
      </c>
      <c r="D20" s="4" t="s">
        <v>14</v>
      </c>
      <c r="E20" s="6">
        <v>172500</v>
      </c>
    </row>
    <row r="21" spans="1:5" s="13" customFormat="1" x14ac:dyDescent="0.3">
      <c r="A21" s="4" t="s">
        <v>69</v>
      </c>
      <c r="B21" s="4" t="s">
        <v>12</v>
      </c>
      <c r="C21" s="4" t="s">
        <v>13</v>
      </c>
      <c r="D21" s="4" t="s">
        <v>14</v>
      </c>
      <c r="E21" s="6">
        <v>172500</v>
      </c>
    </row>
    <row r="22" spans="1:5" s="13" customFormat="1" ht="28.8" x14ac:dyDescent="0.3">
      <c r="A22" s="4" t="s">
        <v>70</v>
      </c>
      <c r="B22" s="4" t="s">
        <v>12</v>
      </c>
      <c r="C22" s="4" t="s">
        <v>13</v>
      </c>
      <c r="D22" s="4" t="s">
        <v>14</v>
      </c>
      <c r="E22" s="6">
        <v>172500</v>
      </c>
    </row>
    <row r="23" spans="1:5" x14ac:dyDescent="0.3">
      <c r="A23" s="3" t="s">
        <v>7</v>
      </c>
      <c r="B23" s="3" t="s">
        <v>26</v>
      </c>
      <c r="C23" s="3" t="s">
        <v>27</v>
      </c>
      <c r="D23" s="3" t="s">
        <v>14</v>
      </c>
      <c r="E23" s="5">
        <v>80000</v>
      </c>
    </row>
    <row r="24" spans="1:5" s="13" customFormat="1" x14ac:dyDescent="0.3">
      <c r="A24" s="4" t="s">
        <v>71</v>
      </c>
      <c r="B24" s="4" t="s">
        <v>34</v>
      </c>
      <c r="C24" s="4" t="s">
        <v>27</v>
      </c>
      <c r="D24" s="4" t="s">
        <v>72</v>
      </c>
      <c r="E24" s="6">
        <v>30000</v>
      </c>
    </row>
    <row r="25" spans="1:5" s="13" customFormat="1" x14ac:dyDescent="0.3">
      <c r="A25" s="4" t="s">
        <v>78</v>
      </c>
      <c r="B25" s="4" t="s">
        <v>79</v>
      </c>
      <c r="C25" s="4" t="s">
        <v>80</v>
      </c>
      <c r="D25" s="4" t="s">
        <v>14</v>
      </c>
      <c r="E25" s="6">
        <v>50000</v>
      </c>
    </row>
    <row r="26" spans="1:5" x14ac:dyDescent="0.3">
      <c r="A26" s="3" t="s">
        <v>8</v>
      </c>
      <c r="B26" s="3" t="s">
        <v>12</v>
      </c>
      <c r="C26" s="3" t="s">
        <v>13</v>
      </c>
      <c r="D26" s="3" t="s">
        <v>14</v>
      </c>
      <c r="E26" s="5">
        <v>100000</v>
      </c>
    </row>
    <row r="27" spans="1:5" s="13" customFormat="1" x14ac:dyDescent="0.3">
      <c r="A27" s="4" t="s">
        <v>83</v>
      </c>
      <c r="B27" s="4" t="s">
        <v>12</v>
      </c>
      <c r="C27" s="4" t="s">
        <v>13</v>
      </c>
      <c r="D27" s="4" t="s">
        <v>14</v>
      </c>
      <c r="E27" s="6">
        <v>100000</v>
      </c>
    </row>
    <row r="28" spans="1:5" x14ac:dyDescent="0.3">
      <c r="A28" s="4" t="s">
        <v>4</v>
      </c>
      <c r="B28" s="4" t="s">
        <v>15</v>
      </c>
      <c r="C28" s="4" t="s">
        <v>14</v>
      </c>
      <c r="D28" s="4" t="s">
        <v>14</v>
      </c>
      <c r="E28" s="6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3"/>
  <sheetViews>
    <sheetView tabSelected="1" topLeftCell="A7" workbookViewId="0">
      <selection activeCell="A14" sqref="A14"/>
    </sheetView>
  </sheetViews>
  <sheetFormatPr defaultColWidth="8.88671875" defaultRowHeight="14.4" x14ac:dyDescent="0.3"/>
  <cols>
    <col min="1" max="1" width="50.6640625" style="1" customWidth="1"/>
    <col min="2" max="6" width="20.6640625" style="32" customWidth="1"/>
    <col min="7" max="9" width="20.6640625" style="19" customWidth="1"/>
    <col min="10" max="11" width="8.88671875" style="1"/>
    <col min="12" max="12" width="9.44140625" style="1" bestFit="1" customWidth="1"/>
    <col min="13" max="16384" width="8.88671875" style="1"/>
  </cols>
  <sheetData>
    <row r="1" spans="1:12" x14ac:dyDescent="0.3">
      <c r="A1" s="2"/>
      <c r="B1" s="17" t="s">
        <v>88</v>
      </c>
      <c r="C1" s="17" t="s">
        <v>89</v>
      </c>
      <c r="D1" s="17" t="s">
        <v>90</v>
      </c>
      <c r="E1" s="17" t="s">
        <v>91</v>
      </c>
      <c r="F1" s="17" t="s">
        <v>92</v>
      </c>
      <c r="G1" s="18"/>
    </row>
    <row r="2" spans="1:12" x14ac:dyDescent="0.3">
      <c r="A2" s="2"/>
      <c r="B2" s="20">
        <v>2019</v>
      </c>
      <c r="C2" s="20">
        <v>2020</v>
      </c>
      <c r="D2" s="20">
        <v>2021</v>
      </c>
      <c r="E2" s="20">
        <v>2022</v>
      </c>
      <c r="F2" s="20">
        <v>2023</v>
      </c>
      <c r="G2" s="18"/>
    </row>
    <row r="3" spans="1:12" x14ac:dyDescent="0.3">
      <c r="A3" s="2" t="s">
        <v>93</v>
      </c>
      <c r="B3" s="17">
        <v>150000</v>
      </c>
      <c r="C3" s="17">
        <v>3454000</v>
      </c>
      <c r="D3" s="17">
        <v>5500000</v>
      </c>
      <c r="E3" s="17">
        <v>4000000</v>
      </c>
      <c r="F3" s="17">
        <v>1896000</v>
      </c>
      <c r="G3" s="18"/>
    </row>
    <row r="4" spans="1:12" x14ac:dyDescent="0.3">
      <c r="A4" s="2" t="s">
        <v>94</v>
      </c>
      <c r="B4" s="17">
        <f>+B9+B14+B21</f>
        <v>150000</v>
      </c>
      <c r="C4" s="17">
        <f>+C9+C14+C21</f>
        <v>3453999.9990476193</v>
      </c>
      <c r="D4" s="17">
        <f>+D9+D14+D21</f>
        <v>5499999.9976190478</v>
      </c>
      <c r="E4" s="17">
        <f>+E9+E14+E21</f>
        <v>3999999.9976190478</v>
      </c>
      <c r="F4" s="17">
        <f>+F9+F14+F21</f>
        <v>1896000.0057142857</v>
      </c>
      <c r="G4" s="18"/>
    </row>
    <row r="5" spans="1:12" x14ac:dyDescent="0.3">
      <c r="A5" s="2" t="s">
        <v>95</v>
      </c>
      <c r="B5" s="17">
        <f>+B3-B4</f>
        <v>0</v>
      </c>
      <c r="C5" s="17">
        <f t="shared" ref="C5:E5" si="0">+C3-C4</f>
        <v>9.523807093501091E-4</v>
      </c>
      <c r="D5" s="17">
        <f t="shared" si="0"/>
        <v>2.3809522390365601E-3</v>
      </c>
      <c r="E5" s="17">
        <f t="shared" si="0"/>
        <v>2.3809522390365601E-3</v>
      </c>
      <c r="F5" s="17">
        <f>+F3-F4</f>
        <v>-5.7142856530845165E-3</v>
      </c>
      <c r="G5" s="21" t="s">
        <v>5</v>
      </c>
    </row>
    <row r="6" spans="1:12" x14ac:dyDescent="0.3">
      <c r="A6" s="14"/>
      <c r="B6" s="22"/>
      <c r="C6" s="22"/>
      <c r="D6" s="22"/>
      <c r="E6" s="22"/>
      <c r="F6" s="22"/>
      <c r="G6" s="23"/>
    </row>
    <row r="7" spans="1:12" x14ac:dyDescent="0.3">
      <c r="A7" s="3" t="s">
        <v>1</v>
      </c>
      <c r="B7" s="24"/>
      <c r="C7" s="24"/>
      <c r="D7" s="24"/>
      <c r="E7" s="24"/>
      <c r="F7" s="24"/>
      <c r="G7" s="25">
        <v>15000000</v>
      </c>
    </row>
    <row r="8" spans="1:12" x14ac:dyDescent="0.3">
      <c r="A8" s="4" t="s">
        <v>2</v>
      </c>
      <c r="B8" s="26"/>
      <c r="C8" s="26"/>
      <c r="D8" s="26"/>
      <c r="E8" s="26"/>
      <c r="F8" s="26"/>
      <c r="G8" s="27">
        <v>0</v>
      </c>
      <c r="H8" s="21" t="s">
        <v>94</v>
      </c>
      <c r="I8" s="21" t="s">
        <v>95</v>
      </c>
    </row>
    <row r="9" spans="1:12" ht="57.6" x14ac:dyDescent="0.3">
      <c r="A9" s="15" t="str">
        <f>+'PPTO DETALLADO'!A4</f>
        <v xml:space="preserve">   COMPONENTE 1. Fortalecimiento de las capacidades de la ANDJE para mejorar la eficiencia de las Entidades del nivel nacional que hacen parte del sistema de defensa jurídica.</v>
      </c>
      <c r="B9" s="28">
        <f>SUM(B10:B13)</f>
        <v>0</v>
      </c>
      <c r="C9" s="28">
        <f t="shared" ref="C9:F9" si="1">SUM(C10:C13)</f>
        <v>2768435.7133333334</v>
      </c>
      <c r="D9" s="28">
        <f t="shared" si="1"/>
        <v>3015976.7833333332</v>
      </c>
      <c r="E9" s="28">
        <f t="shared" si="1"/>
        <v>1795164.2833333332</v>
      </c>
      <c r="F9" s="28">
        <f t="shared" si="1"/>
        <v>577873.22</v>
      </c>
      <c r="G9" s="29">
        <v>8157450</v>
      </c>
      <c r="H9" s="29">
        <f>SUM(B9:F9)</f>
        <v>8157449.9999999991</v>
      </c>
      <c r="I9" s="29">
        <f>+G9-H9</f>
        <v>0</v>
      </c>
    </row>
    <row r="10" spans="1:12" s="13" customFormat="1" ht="43.2" x14ac:dyDescent="0.3">
      <c r="A10" s="33" t="str">
        <f>+'PPTO DETALLADO'!A5</f>
        <v>1.1.1. Modelo integral de Gestión por Resultados para la Prevención y la Defensa Jurídica diseñado e implementado. SBCC.</v>
      </c>
      <c r="B10" s="26">
        <v>0</v>
      </c>
      <c r="C10" s="26">
        <f>+(G10/24)*9+200000</f>
        <v>1027793.75</v>
      </c>
      <c r="D10" s="26">
        <f>+(G10/24)*12-200000</f>
        <v>903725</v>
      </c>
      <c r="E10" s="26">
        <f>+(G10/24)*3</f>
        <v>275931.25</v>
      </c>
      <c r="F10" s="26">
        <v>0</v>
      </c>
      <c r="G10" s="27">
        <v>2207450</v>
      </c>
      <c r="H10" s="30">
        <f t="shared" ref="H10:H33" si="2">SUM(B10:F10)</f>
        <v>2207450</v>
      </c>
      <c r="I10" s="30">
        <f t="shared" ref="I10:I33" si="3">+G10-H10</f>
        <v>0</v>
      </c>
      <c r="L10" s="16"/>
    </row>
    <row r="11" spans="1:12" s="13" customFormat="1" ht="28.8" x14ac:dyDescent="0.3">
      <c r="A11" s="33" t="str">
        <f>+'PPTO DETALLADO'!A6</f>
        <v>1.1.2. Modelo de Arquitectura de Datos diseñado e implementado. SBCC.</v>
      </c>
      <c r="B11" s="26">
        <v>0</v>
      </c>
      <c r="C11" s="26">
        <f>+(G11/12)*3+300000</f>
        <v>696250</v>
      </c>
      <c r="D11" s="26">
        <f>+(G11/12)*9-300000</f>
        <v>888750</v>
      </c>
      <c r="E11" s="26">
        <v>0</v>
      </c>
      <c r="F11" s="26">
        <v>0</v>
      </c>
      <c r="G11" s="27">
        <v>1585000</v>
      </c>
      <c r="H11" s="30">
        <f t="shared" si="2"/>
        <v>1585000</v>
      </c>
      <c r="I11" s="30">
        <f t="shared" si="3"/>
        <v>0</v>
      </c>
      <c r="L11" s="16"/>
    </row>
    <row r="12" spans="1:12" s="13" customFormat="1" ht="57.6" x14ac:dyDescent="0.3">
      <c r="A12" s="33" t="str">
        <f>+'PPTO DETALLADO'!A7</f>
        <v>1.1.3. Portafolio actual de productos y servicios diagnosticado y optimizado y nuevos productos y servicios del portafolio diseñados (Gestión de casos, expediente electrónico, entre los principales). SBCC.</v>
      </c>
      <c r="B12" s="26">
        <v>0</v>
      </c>
      <c r="C12" s="26">
        <f>+(G12/30)*3+500000+28558.63</f>
        <v>846058.63</v>
      </c>
      <c r="D12" s="26">
        <f>+(G12/30)*12-839831.55</f>
        <v>430168.44999999995</v>
      </c>
      <c r="E12" s="26">
        <f>+(G12/30)*12+50899.7</f>
        <v>1320899.7</v>
      </c>
      <c r="F12" s="26">
        <f>+(G12/30)*3+260373.22</f>
        <v>577873.22</v>
      </c>
      <c r="G12" s="27">
        <v>3175000</v>
      </c>
      <c r="H12" s="30">
        <f t="shared" si="2"/>
        <v>3175000</v>
      </c>
      <c r="I12" s="30">
        <f t="shared" si="3"/>
        <v>0</v>
      </c>
      <c r="L12" s="16"/>
    </row>
    <row r="13" spans="1:12" s="13" customFormat="1" ht="28.8" x14ac:dyDescent="0.3">
      <c r="A13" s="33" t="str">
        <f>+'PPTO DETALLADO'!A8</f>
        <v>1.1.4. Herramienta para la gestión de grupos de interés (CRM) diseñada e implementada. LPI.</v>
      </c>
      <c r="B13" s="26">
        <v>0</v>
      </c>
      <c r="C13" s="26">
        <f>+(G13/18)*3</f>
        <v>198333.33333333331</v>
      </c>
      <c r="D13" s="26">
        <f>+(G13/18)*12</f>
        <v>793333.33333333326</v>
      </c>
      <c r="E13" s="26">
        <f>+(G13/18)*3</f>
        <v>198333.33333333331</v>
      </c>
      <c r="F13" s="26">
        <v>0</v>
      </c>
      <c r="G13" s="27">
        <v>1190000</v>
      </c>
      <c r="H13" s="30">
        <f t="shared" si="2"/>
        <v>1189999.9999999998</v>
      </c>
      <c r="I13" s="30">
        <f t="shared" si="3"/>
        <v>0</v>
      </c>
      <c r="L13" s="16"/>
    </row>
    <row r="14" spans="1:12" ht="57.6" x14ac:dyDescent="0.3">
      <c r="A14" s="15" t="str">
        <f>+'PPTO DETALLADO'!A9</f>
        <v>COMPONENTE 2. Fortalecimiento de la gestión del conocimiento basado en evidencia del SDJ del Estado</v>
      </c>
      <c r="B14" s="28">
        <f>SUM(B15:B20)</f>
        <v>89218.75</v>
      </c>
      <c r="C14" s="28">
        <f t="shared" ref="C14:F14" si="4">SUM(C15:C20)</f>
        <v>437439.28571428568</v>
      </c>
      <c r="D14" s="28">
        <f t="shared" si="4"/>
        <v>2205898.2142857141</v>
      </c>
      <c r="E14" s="28">
        <f t="shared" si="4"/>
        <v>1956710.7142857143</v>
      </c>
      <c r="F14" s="28">
        <f t="shared" si="4"/>
        <v>1080783.0357142857</v>
      </c>
      <c r="G14" s="29">
        <v>5770050</v>
      </c>
      <c r="H14" s="29">
        <f t="shared" si="2"/>
        <v>5770050</v>
      </c>
      <c r="I14" s="29">
        <f t="shared" si="3"/>
        <v>0</v>
      </c>
      <c r="L14" s="16"/>
    </row>
    <row r="15" spans="1:12" s="13" customFormat="1" ht="28.8" x14ac:dyDescent="0.3">
      <c r="A15" s="33" t="str">
        <f>+'PPTO DETALLADO'!A10</f>
        <v>2.1.1. Nuevos módulos de eKOGUI diseñados e implementados. LPN.</v>
      </c>
      <c r="B15" s="26">
        <v>0</v>
      </c>
      <c r="C15" s="26">
        <f>+(G15/18)*3</f>
        <v>119000</v>
      </c>
      <c r="D15" s="26">
        <f>+(G15/18)*12</f>
        <v>476000</v>
      </c>
      <c r="E15" s="26">
        <f>+(G15/18)*3</f>
        <v>119000</v>
      </c>
      <c r="F15" s="26">
        <v>0</v>
      </c>
      <c r="G15" s="27">
        <v>714000</v>
      </c>
      <c r="H15" s="30">
        <f t="shared" si="2"/>
        <v>714000</v>
      </c>
      <c r="I15" s="30">
        <f t="shared" si="3"/>
        <v>0</v>
      </c>
      <c r="L15" s="16"/>
    </row>
    <row r="16" spans="1:12" s="13" customFormat="1" ht="57.6" x14ac:dyDescent="0.3">
      <c r="A16" s="33" t="str">
        <f>+'PPTO DETALLADO'!A11</f>
        <v>2.1.2. Modelo predictivo y prospectivo diseñado y desarrollado (Tablero de control, modelo de analítica y calidad de datos  y herramientas descriptivas de georeferenciación). LPI.</v>
      </c>
      <c r="B16" s="26">
        <v>0</v>
      </c>
      <c r="C16" s="26">
        <v>0</v>
      </c>
      <c r="D16" s="26">
        <f>+(G16/30)*12</f>
        <v>833000</v>
      </c>
      <c r="E16" s="26">
        <f>+(G16/30)*12</f>
        <v>833000</v>
      </c>
      <c r="F16" s="26">
        <f>+(G16/30)*6</f>
        <v>416500</v>
      </c>
      <c r="G16" s="27">
        <v>2082500</v>
      </c>
      <c r="H16" s="30">
        <f t="shared" si="2"/>
        <v>2082500</v>
      </c>
      <c r="I16" s="30">
        <f t="shared" si="3"/>
        <v>0</v>
      </c>
      <c r="L16" s="16"/>
    </row>
    <row r="17" spans="1:12" s="13" customFormat="1" ht="28.8" x14ac:dyDescent="0.3">
      <c r="A17" s="33" t="str">
        <f>+'PPTO DETALLADO'!A12</f>
        <v>2.1.3. Arquitectura de integración e  Interoperabilidad desarrollada e implementada. SBCC.</v>
      </c>
      <c r="B17" s="26">
        <v>0</v>
      </c>
      <c r="C17" s="26">
        <v>0</v>
      </c>
      <c r="D17" s="26">
        <f>+(G17/30)*12</f>
        <v>357000</v>
      </c>
      <c r="E17" s="26">
        <f>+(G17/30)*12</f>
        <v>357000</v>
      </c>
      <c r="F17" s="26">
        <f>+(G17/30)*6</f>
        <v>178500</v>
      </c>
      <c r="G17" s="27">
        <v>892500</v>
      </c>
      <c r="H17" s="30">
        <f t="shared" si="2"/>
        <v>892500</v>
      </c>
      <c r="I17" s="30">
        <f t="shared" si="3"/>
        <v>0</v>
      </c>
      <c r="L17" s="16"/>
    </row>
    <row r="18" spans="1:12" s="13" customFormat="1" ht="28.8" x14ac:dyDescent="0.3">
      <c r="A18" s="33" t="str">
        <f>+'PPTO DETALLADO'!A13</f>
        <v>2.1.4. Estrategia de gestión de conocimiento diagnosticada, optimizada e implementada. SBCC.</v>
      </c>
      <c r="B18" s="26">
        <v>0</v>
      </c>
      <c r="C18" s="26">
        <v>0</v>
      </c>
      <c r="D18" s="26">
        <f>+(G18/32)*11</f>
        <v>204531.25</v>
      </c>
      <c r="E18" s="26">
        <f>+(G18/32)*12</f>
        <v>223125</v>
      </c>
      <c r="F18" s="26">
        <f>+(G18/32)*9</f>
        <v>167343.75</v>
      </c>
      <c r="G18" s="27">
        <v>595000</v>
      </c>
      <c r="H18" s="30">
        <f t="shared" si="2"/>
        <v>595000</v>
      </c>
      <c r="I18" s="30">
        <f t="shared" si="3"/>
        <v>0</v>
      </c>
      <c r="L18" s="16"/>
    </row>
    <row r="19" spans="1:12" s="13" customFormat="1" x14ac:dyDescent="0.3">
      <c r="A19" s="33" t="str">
        <f>+'PPTO DETALLADO'!A14</f>
        <v>2.1.5.  Protecciones de ciberseguridad desarrolladas. SBCC.</v>
      </c>
      <c r="B19" s="26">
        <v>0</v>
      </c>
      <c r="C19" s="26">
        <f>+(G19/42)*9</f>
        <v>127500</v>
      </c>
      <c r="D19" s="26">
        <f>+(G19/42)*12</f>
        <v>170000</v>
      </c>
      <c r="E19" s="26">
        <f>+(G19/42)*12</f>
        <v>170000</v>
      </c>
      <c r="F19" s="26">
        <f>+(G19/42)*9</f>
        <v>127500</v>
      </c>
      <c r="G19" s="27">
        <v>595000</v>
      </c>
      <c r="H19" s="30">
        <f t="shared" si="2"/>
        <v>595000</v>
      </c>
      <c r="I19" s="30">
        <f t="shared" si="3"/>
        <v>0</v>
      </c>
      <c r="L19" s="16"/>
    </row>
    <row r="20" spans="1:12" s="13" customFormat="1" ht="28.8" x14ac:dyDescent="0.3">
      <c r="A20" s="33" t="str">
        <f>+'PPTO DETALLADO'!A15</f>
        <v>2.1.6. Plan de adquisiciones de infraestuctura y servicios TIC ejecutado. LPN.</v>
      </c>
      <c r="B20" s="26">
        <v>89218.75</v>
      </c>
      <c r="C20" s="26">
        <f>+(G20/42)*9</f>
        <v>190939.28571428571</v>
      </c>
      <c r="D20" s="26">
        <f>+(G20/42)*12-89218.75</f>
        <v>165366.96428571429</v>
      </c>
      <c r="E20" s="26">
        <f>+(G20/42)*12</f>
        <v>254585.71428571429</v>
      </c>
      <c r="F20" s="26">
        <f>+(G20/42)*9</f>
        <v>190939.28571428571</v>
      </c>
      <c r="G20" s="27">
        <v>891050</v>
      </c>
      <c r="H20" s="30">
        <f t="shared" si="2"/>
        <v>891050</v>
      </c>
      <c r="I20" s="30">
        <f t="shared" si="3"/>
        <v>0</v>
      </c>
      <c r="L20" s="16"/>
    </row>
    <row r="21" spans="1:12" x14ac:dyDescent="0.3">
      <c r="A21" s="15" t="s">
        <v>3</v>
      </c>
      <c r="B21" s="28">
        <f>+B22+B28+B31</f>
        <v>60781.25</v>
      </c>
      <c r="C21" s="28">
        <f t="shared" ref="C21:F21" si="5">+C22+C28+C31</f>
        <v>248125</v>
      </c>
      <c r="D21" s="28">
        <f t="shared" si="5"/>
        <v>278125</v>
      </c>
      <c r="E21" s="28">
        <f t="shared" si="5"/>
        <v>248125</v>
      </c>
      <c r="F21" s="28">
        <f t="shared" si="5"/>
        <v>237343.75</v>
      </c>
      <c r="G21" s="29">
        <v>1072500</v>
      </c>
      <c r="H21" s="29">
        <f t="shared" si="2"/>
        <v>1072500</v>
      </c>
      <c r="I21" s="29">
        <f t="shared" si="3"/>
        <v>0</v>
      </c>
      <c r="L21" s="16"/>
    </row>
    <row r="22" spans="1:12" x14ac:dyDescent="0.3">
      <c r="A22" s="3" t="s">
        <v>6</v>
      </c>
      <c r="B22" s="24">
        <f>SUM(B23:B27)</f>
        <v>55781.25</v>
      </c>
      <c r="C22" s="24">
        <f t="shared" ref="C22:F22" si="6">SUM(C23:C27)</f>
        <v>223125</v>
      </c>
      <c r="D22" s="24">
        <f t="shared" si="6"/>
        <v>223125</v>
      </c>
      <c r="E22" s="24">
        <f t="shared" si="6"/>
        <v>223125</v>
      </c>
      <c r="F22" s="24">
        <f t="shared" si="6"/>
        <v>167343.75</v>
      </c>
      <c r="G22" s="25">
        <v>892500</v>
      </c>
      <c r="H22" s="31">
        <f t="shared" si="2"/>
        <v>892500</v>
      </c>
      <c r="I22" s="31">
        <f t="shared" si="3"/>
        <v>0</v>
      </c>
      <c r="L22" s="16"/>
    </row>
    <row r="23" spans="1:12" s="13" customFormat="1" x14ac:dyDescent="0.3">
      <c r="A23" s="4" t="s">
        <v>61</v>
      </c>
      <c r="B23" s="26">
        <f>+(202500/48)*3</f>
        <v>12656.25</v>
      </c>
      <c r="C23" s="26">
        <f>+(202500/48)*12</f>
        <v>50625</v>
      </c>
      <c r="D23" s="26">
        <f t="shared" ref="D23:E23" si="7">+(202500/48)*12</f>
        <v>50625</v>
      </c>
      <c r="E23" s="26">
        <f t="shared" si="7"/>
        <v>50625</v>
      </c>
      <c r="F23" s="26">
        <f>+(202500/48)*9</f>
        <v>37968.75</v>
      </c>
      <c r="G23" s="27">
        <v>202500</v>
      </c>
      <c r="H23" s="30">
        <f t="shared" si="2"/>
        <v>202500</v>
      </c>
      <c r="I23" s="30">
        <f t="shared" si="3"/>
        <v>0</v>
      </c>
      <c r="L23" s="16"/>
    </row>
    <row r="24" spans="1:12" s="13" customFormat="1" ht="28.8" x14ac:dyDescent="0.3">
      <c r="A24" s="4" t="s">
        <v>67</v>
      </c>
      <c r="B24" s="26">
        <f>+(172500/48)*3</f>
        <v>10781.25</v>
      </c>
      <c r="C24" s="26">
        <f>+(172500/48)*12</f>
        <v>43125</v>
      </c>
      <c r="D24" s="26">
        <f t="shared" ref="D24:E27" si="8">+(172500/48)*12</f>
        <v>43125</v>
      </c>
      <c r="E24" s="26">
        <f t="shared" si="8"/>
        <v>43125</v>
      </c>
      <c r="F24" s="26">
        <f>+(172500/48)*9</f>
        <v>32343.75</v>
      </c>
      <c r="G24" s="27">
        <v>172500</v>
      </c>
      <c r="H24" s="30">
        <f t="shared" si="2"/>
        <v>172500</v>
      </c>
      <c r="I24" s="30">
        <f t="shared" si="3"/>
        <v>0</v>
      </c>
      <c r="L24" s="16"/>
    </row>
    <row r="25" spans="1:12" s="13" customFormat="1" ht="28.8" x14ac:dyDescent="0.3">
      <c r="A25" s="4" t="s">
        <v>68</v>
      </c>
      <c r="B25" s="26">
        <f t="shared" ref="B25:B27" si="9">+(172500/48)*3</f>
        <v>10781.25</v>
      </c>
      <c r="C25" s="26">
        <f t="shared" ref="C25:C27" si="10">+(172500/48)*12</f>
        <v>43125</v>
      </c>
      <c r="D25" s="26">
        <f t="shared" si="8"/>
        <v>43125</v>
      </c>
      <c r="E25" s="26">
        <f t="shared" si="8"/>
        <v>43125</v>
      </c>
      <c r="F25" s="26">
        <f t="shared" ref="F25:F27" si="11">+(172500/48)*9</f>
        <v>32343.75</v>
      </c>
      <c r="G25" s="27">
        <v>172500</v>
      </c>
      <c r="H25" s="30">
        <f t="shared" si="2"/>
        <v>172500</v>
      </c>
      <c r="I25" s="30">
        <f t="shared" si="3"/>
        <v>0</v>
      </c>
      <c r="L25" s="16"/>
    </row>
    <row r="26" spans="1:12" s="13" customFormat="1" x14ac:dyDescent="0.3">
      <c r="A26" s="4" t="s">
        <v>69</v>
      </c>
      <c r="B26" s="26">
        <f t="shared" si="9"/>
        <v>10781.25</v>
      </c>
      <c r="C26" s="26">
        <f t="shared" si="10"/>
        <v>43125</v>
      </c>
      <c r="D26" s="26">
        <f t="shared" si="8"/>
        <v>43125</v>
      </c>
      <c r="E26" s="26">
        <f t="shared" si="8"/>
        <v>43125</v>
      </c>
      <c r="F26" s="26">
        <f t="shared" si="11"/>
        <v>32343.75</v>
      </c>
      <c r="G26" s="27">
        <v>172500</v>
      </c>
      <c r="H26" s="30">
        <f t="shared" si="2"/>
        <v>172500</v>
      </c>
      <c r="I26" s="30">
        <f t="shared" si="3"/>
        <v>0</v>
      </c>
      <c r="L26" s="16"/>
    </row>
    <row r="27" spans="1:12" s="13" customFormat="1" ht="28.8" x14ac:dyDescent="0.3">
      <c r="A27" s="4" t="s">
        <v>70</v>
      </c>
      <c r="B27" s="26">
        <f t="shared" si="9"/>
        <v>10781.25</v>
      </c>
      <c r="C27" s="26">
        <f t="shared" si="10"/>
        <v>43125</v>
      </c>
      <c r="D27" s="26">
        <f t="shared" si="8"/>
        <v>43125</v>
      </c>
      <c r="E27" s="26">
        <f t="shared" si="8"/>
        <v>43125</v>
      </c>
      <c r="F27" s="26">
        <f t="shared" si="11"/>
        <v>32343.75</v>
      </c>
      <c r="G27" s="27">
        <v>172500</v>
      </c>
      <c r="H27" s="30">
        <f t="shared" si="2"/>
        <v>172500</v>
      </c>
      <c r="I27" s="30">
        <f t="shared" si="3"/>
        <v>0</v>
      </c>
      <c r="L27" s="16"/>
    </row>
    <row r="28" spans="1:12" x14ac:dyDescent="0.3">
      <c r="A28" s="3" t="s">
        <v>7</v>
      </c>
      <c r="B28" s="24">
        <f>SUM(B29:B30)</f>
        <v>0</v>
      </c>
      <c r="C28" s="24">
        <f t="shared" ref="C28:F28" si="12">SUM(C29:C30)</f>
        <v>0</v>
      </c>
      <c r="D28" s="24">
        <f t="shared" si="12"/>
        <v>30000</v>
      </c>
      <c r="E28" s="24">
        <f t="shared" si="12"/>
        <v>0</v>
      </c>
      <c r="F28" s="24">
        <f t="shared" si="12"/>
        <v>50000</v>
      </c>
      <c r="G28" s="25">
        <v>80000</v>
      </c>
      <c r="H28" s="31">
        <f t="shared" si="2"/>
        <v>80000</v>
      </c>
      <c r="I28" s="31">
        <f t="shared" si="3"/>
        <v>0</v>
      </c>
    </row>
    <row r="29" spans="1:12" s="13" customFormat="1" x14ac:dyDescent="0.3">
      <c r="A29" s="4" t="s">
        <v>71</v>
      </c>
      <c r="B29" s="26">
        <v>0</v>
      </c>
      <c r="C29" s="26">
        <v>0</v>
      </c>
      <c r="D29" s="26">
        <v>30000</v>
      </c>
      <c r="E29" s="26">
        <v>0</v>
      </c>
      <c r="F29" s="26">
        <v>0</v>
      </c>
      <c r="G29" s="27">
        <v>30000</v>
      </c>
      <c r="H29" s="30">
        <f t="shared" si="2"/>
        <v>30000</v>
      </c>
      <c r="I29" s="30">
        <f t="shared" si="3"/>
        <v>0</v>
      </c>
    </row>
    <row r="30" spans="1:12" s="13" customFormat="1" x14ac:dyDescent="0.3">
      <c r="A30" s="4" t="s">
        <v>78</v>
      </c>
      <c r="B30" s="26">
        <v>0</v>
      </c>
      <c r="C30" s="26">
        <v>0</v>
      </c>
      <c r="D30" s="26">
        <v>0</v>
      </c>
      <c r="E30" s="26">
        <v>0</v>
      </c>
      <c r="F30" s="26">
        <v>50000</v>
      </c>
      <c r="G30" s="27">
        <v>50000</v>
      </c>
      <c r="H30" s="30">
        <f t="shared" si="2"/>
        <v>50000</v>
      </c>
      <c r="I30" s="30">
        <f t="shared" si="3"/>
        <v>0</v>
      </c>
    </row>
    <row r="31" spans="1:12" x14ac:dyDescent="0.3">
      <c r="A31" s="3" t="s">
        <v>8</v>
      </c>
      <c r="B31" s="24">
        <f>SUM(B32)</f>
        <v>5000</v>
      </c>
      <c r="C31" s="24">
        <f t="shared" ref="C31:F31" si="13">SUM(C32)</f>
        <v>25000</v>
      </c>
      <c r="D31" s="24">
        <f t="shared" si="13"/>
        <v>25000</v>
      </c>
      <c r="E31" s="24">
        <f t="shared" si="13"/>
        <v>25000</v>
      </c>
      <c r="F31" s="24">
        <f t="shared" si="13"/>
        <v>20000</v>
      </c>
      <c r="G31" s="25">
        <v>100000</v>
      </c>
      <c r="H31" s="31">
        <f t="shared" si="2"/>
        <v>100000</v>
      </c>
      <c r="I31" s="31">
        <f t="shared" si="3"/>
        <v>0</v>
      </c>
    </row>
    <row r="32" spans="1:12" s="13" customFormat="1" x14ac:dyDescent="0.3">
      <c r="A32" s="4" t="s">
        <v>83</v>
      </c>
      <c r="B32" s="26">
        <v>5000</v>
      </c>
      <c r="C32" s="26">
        <v>25000</v>
      </c>
      <c r="D32" s="26">
        <v>25000</v>
      </c>
      <c r="E32" s="26">
        <v>25000</v>
      </c>
      <c r="F32" s="26">
        <v>20000</v>
      </c>
      <c r="G32" s="27">
        <v>100000</v>
      </c>
      <c r="H32" s="30">
        <f t="shared" si="2"/>
        <v>100000</v>
      </c>
      <c r="I32" s="30">
        <f t="shared" si="3"/>
        <v>0</v>
      </c>
    </row>
    <row r="33" spans="1:9" x14ac:dyDescent="0.3">
      <c r="A33" s="4" t="s">
        <v>4</v>
      </c>
      <c r="B33" s="26"/>
      <c r="C33" s="26"/>
      <c r="D33" s="26"/>
      <c r="E33" s="26"/>
      <c r="F33" s="26"/>
      <c r="G33" s="27">
        <v>0</v>
      </c>
      <c r="H33" s="30">
        <f t="shared" si="2"/>
        <v>0</v>
      </c>
      <c r="I33" s="30">
        <f t="shared" si="3"/>
        <v>0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 - Simultaneous Disclosure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</TermName>
          <TermId xmlns="http://schemas.microsoft.com/office/infopath/2007/PartnerControls">c7d386d6-75f3-4fc0-bde8-e021ccd68f5c</TermId>
        </TermInfo>
      </Terms>
    </ic46d7e087fd4a108fb86518ca413cc6>
    <IDBDocs_x0020_Number xmlns="cdc7663a-08f0-4737-9e8c-148ce897a09c" xsi:nil="true"/>
    <Division_x0020_or_x0020_Unit xmlns="cdc7663a-08f0-4737-9e8c-148ce897a09c">IFD/ICS</Division_x0020_or_x0020_Unit>
    <Fiscal_x0020_Year_x0020_IDB xmlns="cdc7663a-08f0-4737-9e8c-148ce897a09c">2019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 xsi:nil="true"/>
    <Phase xmlns="cdc7663a-08f0-4737-9e8c-148ce897a09c" xsi:nil="true"/>
    <Document_x0020_Author xmlns="cdc7663a-08f0-4737-9e8c-148ce897a09c">Rojas Gonzalez, Sonia Amalia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RM-JUS</TermName>
          <TermId xmlns="http://schemas.microsoft.com/office/infopath/2007/PartnerControls">8f414175-31d2-470b-971f-627feb27bbc3</TermId>
        </TermInfo>
      </Terms>
    </b2ec7cfb18674cb8803df6b262e8b107>
    <Business_x0020_Area xmlns="cdc7663a-08f0-4737-9e8c-148ce897a09c" xsi:nil="true"/>
    <Key_x0020_Document xmlns="cdc7663a-08f0-4737-9e8c-148ce897a09c">false</Key_x0020_Document>
    <Document_x0020_Language_x0020_IDB xmlns="cdc7663a-08f0-4737-9e8c-148ce897a09c">Spanish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/>
    </g511464f9e53401d84b16fa9b379a574>
    <Related_x0020_SisCor_x0020_Number xmlns="cdc7663a-08f0-4737-9e8c-148ce897a09c" xsi:nil="true"/>
    <TaxCatchAll xmlns="cdc7663a-08f0-4737-9e8c-148ce897a09c">
      <Value>27</Value>
      <Value>57</Value>
      <Value>1</Value>
      <Value>35</Value>
    </TaxCatchAll>
    <Operation_x0020_Type xmlns="cdc7663a-08f0-4737-9e8c-148ce897a09c">LON</Operation_x0020_Type>
    <Package_x0020_Code xmlns="cdc7663a-08f0-4737-9e8c-148ce897a09c" xsi:nil="true"/>
    <Identifier xmlns="cdc7663a-08f0-4737-9e8c-148ce897a09c" xsi:nil="true"/>
    <Project_x0020_Number xmlns="cdc7663a-08f0-4737-9e8c-148ce897a09c">CO-L1251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RM</TermName>
          <TermId xmlns="http://schemas.microsoft.com/office/infopath/2007/PartnerControls">c8fda4a7-691a-4c65-b227-9825197b5cd2</TermId>
        </TermInfo>
      </Terms>
    </nddeef1749674d76abdbe4b239a70bc6>
    <Record_x0020_Number xmlns="cdc7663a-08f0-4737-9e8c-148ce897a09c" xsi:nil="true"/>
    <_dlc_DocId xmlns="cdc7663a-08f0-4737-9e8c-148ce897a09c">EZSHARE-1873395818-40</_dlc_DocId>
    <_dlc_DocIdUrl xmlns="cdc7663a-08f0-4737-9e8c-148ce897a09c">
      <Url>https://idbg.sharepoint.com/teams/EZ-CO-LON/CO-L1251/_layouts/15/DocIdRedir.aspx?ID=EZSHARE-1873395818-40</Url>
      <Description>EZSHARE-1873395818-40</Description>
    </_dlc_DocIdUrl>
    <Disclosure_x0020_Activity xmlns="cdc7663a-08f0-4737-9e8c-148ce897a09c">Loan Proposal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41EBC7EEB85A2A4791C8E4199EDBAFF7" ma:contentTypeVersion="2387" ma:contentTypeDescription="A content type to manage public (operations) IDB documents" ma:contentTypeScope="" ma:versionID="b2f82dedd9a8a82f6eb3a8a17a0cca5a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9d6c7bf6aa4c0f55b5fc02b7f099a77c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7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Props1.xml><?xml version="1.0" encoding="utf-8"?>
<ds:datastoreItem xmlns:ds="http://schemas.openxmlformats.org/officeDocument/2006/customXml" ds:itemID="{7C158624-19C2-41D5-92AA-994F990C4F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6F5326-2849-4CFD-9E38-D0522190A08F}"/>
</file>

<file path=customXml/itemProps3.xml><?xml version="1.0" encoding="utf-8"?>
<ds:datastoreItem xmlns:ds="http://schemas.openxmlformats.org/officeDocument/2006/customXml" ds:itemID="{48CE81FF-3042-47A0-B224-AA04ECD60C65}">
  <ds:schemaRefs>
    <ds:schemaRef ds:uri="8d75a91e-3733-4fb0-87ad-322187b4c09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e06ea58-427f-4774-9e15-46f9e22af525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8BE41F0-DFC2-49CD-BD7C-E2599A0575FE}"/>
</file>

<file path=customXml/itemProps5.xml><?xml version="1.0" encoding="utf-8"?>
<ds:datastoreItem xmlns:ds="http://schemas.openxmlformats.org/officeDocument/2006/customXml" ds:itemID="{4173B43E-091A-4989-B0EF-060327FC8F00}"/>
</file>

<file path=customXml/itemProps6.xml><?xml version="1.0" encoding="utf-8"?>
<ds:datastoreItem xmlns:ds="http://schemas.openxmlformats.org/officeDocument/2006/customXml" ds:itemID="{F0C9F26E-8957-450B-AD79-1DEDFACBD2DA}"/>
</file>

<file path=customXml/itemProps7.xml><?xml version="1.0" encoding="utf-8"?>
<ds:datastoreItem xmlns:ds="http://schemas.openxmlformats.org/officeDocument/2006/customXml" ds:itemID="{D6C41DA9-FAEE-4A00-AC45-767516F1A8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CONSOLIDADO</vt:lpstr>
      <vt:lpstr>PEP</vt:lpstr>
      <vt:lpstr>POA</vt:lpstr>
      <vt:lpstr>PPTO DETALLADO</vt:lpstr>
      <vt:lpstr>FLUJO DE CAJA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Salcedo, Gerardo</dc:creator>
  <cp:keywords/>
  <cp:lastModifiedBy>Rojas Gonzalez, Sonia Amalia</cp:lastModifiedBy>
  <dcterms:created xsi:type="dcterms:W3CDTF">2019-05-29T21:33:26Z</dcterms:created>
  <dcterms:modified xsi:type="dcterms:W3CDTF">2019-11-08T21:03:58Z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57;#RM-JUS|8f414175-31d2-470b-971f-627feb27bbc3</vt:lpwstr>
  </property>
  <property fmtid="{D5CDD505-2E9C-101B-9397-08002B2CF9AE}" pid="7" name="Country">
    <vt:lpwstr>27;#CO|c7d386d6-75f3-4fc0-bde8-e021ccd68f5c</vt:lpwstr>
  </property>
  <property fmtid="{D5CDD505-2E9C-101B-9397-08002B2CF9AE}" pid="8" name="_dlc_DocIdItemGuid">
    <vt:lpwstr>c5da2957-fbae-49f6-aa45-1992a355af2d</vt:lpwstr>
  </property>
  <property fmtid="{D5CDD505-2E9C-101B-9397-08002B2CF9AE}" pid="9" name="Fund IDB">
    <vt:lpwstr/>
  </property>
  <property fmtid="{D5CDD505-2E9C-101B-9397-08002B2CF9AE}" pid="10" name="Sector IDB">
    <vt:lpwstr>35;#RM|c8fda4a7-691a-4c65-b227-9825197b5cd2</vt:lpwstr>
  </property>
  <property fmtid="{D5CDD505-2E9C-101B-9397-08002B2CF9AE}" pid="11" name="Function Operations IDB">
    <vt:lpwstr>1;#Project Preparation, Planning and Design|29ca0c72-1fc4-435f-a09c-28585cb5eac9</vt:lpwstr>
  </property>
  <property fmtid="{D5CDD505-2E9C-101B-9397-08002B2CF9AE}" pid="12" name="Disclosure Activity">
    <vt:lpwstr>Loan Proposal</vt:lpwstr>
  </property>
  <property fmtid="{D5CDD505-2E9C-101B-9397-08002B2CF9AE}" pid="13" name="ContentTypeId">
    <vt:lpwstr>0x0101001A458A224826124E8B45B1D613300CFC0041EBC7EEB85A2A4791C8E4199EDBAFF7</vt:lpwstr>
  </property>
</Properties>
</file>